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202300"/>
  <mc:AlternateContent xmlns:mc="http://schemas.openxmlformats.org/markup-compatibility/2006">
    <mc:Choice Requires="x15">
      <x15ac:absPath xmlns:x15ac="http://schemas.microsoft.com/office/spreadsheetml/2010/11/ac" url="C:\Users\Irena Jolić Šimović\Documents\Documents Studio5\EBRD Projekt\FINAL MODELI (ALATI)  vrednovanja 9 9 2026 FINAL OBJAVA\"/>
    </mc:Choice>
  </mc:AlternateContent>
  <xr:revisionPtr revIDLastSave="0" documentId="8_{9202AA56-5959-4DC4-8294-4940EB5E6D7A}" xr6:coauthVersionLast="47" xr6:coauthVersionMax="47" xr10:uidLastSave="{00000000-0000-0000-0000-000000000000}"/>
  <bookViews>
    <workbookView xWindow="-108" yWindow="-108" windowWidth="23256" windowHeight="13896" tabRatio="939" xr2:uid="{DF0707CC-E9EE-43B0-B097-7F9090F0588E}"/>
  </bookViews>
  <sheets>
    <sheet name="Uvod Srednji poduz" sheetId="55" r:id="rId1"/>
    <sheet name="Sažeti Opis podkriterija " sheetId="60" r:id="rId2"/>
    <sheet name="Plan podkriterija" sheetId="53" r:id="rId3"/>
    <sheet name="Opis RM" sheetId="58" r:id="rId4"/>
    <sheet name="SME Model" sheetId="41" r:id="rId5"/>
    <sheet name="Benchmark uloge" sheetId="49" r:id="rId6"/>
    <sheet name="Vrednovanje" sheetId="54" r:id="rId7"/>
    <sheet name="Kategorije složenosti" sheetId="59" r:id="rId8"/>
    <sheet name="Zastupljenost spolova " sheetId="57" r:id="rId9"/>
  </sheets>
  <definedNames>
    <definedName name="_xlnm._FilterDatabase" localSheetId="3" hidden="1">'Opis RM'!$B$5:$S$5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4" i="41" l="1"/>
  <c r="I54" i="41"/>
  <c r="G54" i="41"/>
  <c r="F54" i="41"/>
  <c r="C54" i="41"/>
  <c r="B54" i="41"/>
  <c r="J53" i="41"/>
  <c r="I53" i="41"/>
  <c r="G53" i="41"/>
  <c r="F53" i="41"/>
  <c r="C53" i="41"/>
  <c r="B53" i="41"/>
  <c r="J52" i="41"/>
  <c r="I52" i="41"/>
  <c r="G52" i="41"/>
  <c r="F52" i="41"/>
  <c r="C52" i="41"/>
  <c r="B52" i="41"/>
  <c r="J51" i="41"/>
  <c r="I51" i="41"/>
  <c r="G51" i="41"/>
  <c r="F51" i="41"/>
  <c r="C51" i="41"/>
  <c r="B51" i="41"/>
  <c r="J50" i="41"/>
  <c r="I50" i="41"/>
  <c r="G50" i="41"/>
  <c r="F50" i="41"/>
  <c r="C50" i="41"/>
  <c r="B50" i="41"/>
  <c r="J49" i="41"/>
  <c r="I49" i="41"/>
  <c r="G49" i="41"/>
  <c r="C49" i="41"/>
  <c r="B49" i="41"/>
  <c r="J48" i="41"/>
  <c r="I48" i="41"/>
  <c r="H48" i="41"/>
  <c r="G48" i="41"/>
  <c r="F48" i="41"/>
  <c r="E48" i="41"/>
  <c r="D48" i="41"/>
  <c r="C48" i="41"/>
  <c r="B48" i="41"/>
  <c r="P43" i="41"/>
  <c r="O43" i="41"/>
  <c r="N43" i="41"/>
  <c r="M43" i="41"/>
  <c r="L43" i="41"/>
  <c r="K43" i="41"/>
  <c r="J43" i="41"/>
  <c r="I43" i="41"/>
  <c r="H43" i="41"/>
  <c r="G43" i="41"/>
  <c r="F43" i="41"/>
  <c r="E43" i="41"/>
  <c r="D43" i="41"/>
  <c r="C43" i="41"/>
  <c r="P42" i="41"/>
  <c r="O42" i="41"/>
  <c r="N42" i="41"/>
  <c r="M42" i="41"/>
  <c r="L42" i="41"/>
  <c r="K42" i="41"/>
  <c r="J42" i="41"/>
  <c r="I42" i="41"/>
  <c r="H42" i="41"/>
  <c r="G42" i="41"/>
  <c r="F42" i="41"/>
  <c r="E42" i="41"/>
  <c r="D42" i="41"/>
  <c r="C42" i="41"/>
  <c r="P41" i="41"/>
  <c r="O41" i="41"/>
  <c r="N41" i="41"/>
  <c r="M41" i="41"/>
  <c r="L41" i="41"/>
  <c r="K41" i="41"/>
  <c r="J41" i="41"/>
  <c r="I41" i="41"/>
  <c r="H41" i="41"/>
  <c r="G41" i="41"/>
  <c r="F41" i="41"/>
  <c r="E41" i="41"/>
  <c r="D41" i="41"/>
  <c r="C41" i="41"/>
  <c r="P40" i="41"/>
  <c r="O40" i="41"/>
  <c r="N40" i="41"/>
  <c r="M40" i="41"/>
  <c r="L40" i="41"/>
  <c r="K40" i="41"/>
  <c r="J40" i="41"/>
  <c r="I40" i="41"/>
  <c r="H40" i="41"/>
  <c r="G40" i="41"/>
  <c r="F40" i="41"/>
  <c r="E40" i="41"/>
  <c r="D40" i="41"/>
  <c r="C40" i="41"/>
  <c r="P39" i="41"/>
  <c r="O39" i="41"/>
  <c r="N39" i="41"/>
  <c r="M39" i="41"/>
  <c r="L39" i="41"/>
  <c r="K39" i="41"/>
  <c r="J39" i="41"/>
  <c r="I39" i="41"/>
  <c r="H39" i="41"/>
  <c r="G39" i="41"/>
  <c r="F39" i="41"/>
  <c r="E39" i="41"/>
  <c r="D39" i="41"/>
  <c r="C39" i="41"/>
  <c r="P38" i="41"/>
  <c r="O38" i="41"/>
  <c r="N38" i="41"/>
  <c r="M38" i="41"/>
  <c r="L38" i="41"/>
  <c r="K38" i="41"/>
  <c r="J38" i="41"/>
  <c r="I38" i="41"/>
  <c r="H38" i="41"/>
  <c r="G38" i="41"/>
  <c r="F38" i="41"/>
  <c r="E38" i="41"/>
  <c r="D38" i="41"/>
  <c r="C38" i="41"/>
  <c r="P37" i="41"/>
  <c r="O37" i="41"/>
  <c r="N37" i="41"/>
  <c r="M37" i="41"/>
  <c r="L37" i="41"/>
  <c r="K37" i="41"/>
  <c r="J37" i="41"/>
  <c r="I37" i="41"/>
  <c r="H37" i="41"/>
  <c r="G37" i="41"/>
  <c r="F37" i="41"/>
  <c r="E37" i="41"/>
  <c r="D37" i="41"/>
  <c r="C37" i="41"/>
  <c r="S76" i="54" a="1"/>
  <c r="S76" i="54" s="1"/>
  <c r="T76" i="54" s="1"/>
  <c r="S75" i="54" a="1"/>
  <c r="S75" i="54" s="1"/>
  <c r="T75" i="54" s="1"/>
  <c r="S74" i="54" a="1"/>
  <c r="S74" i="54" s="1"/>
  <c r="T74" i="54" s="1"/>
  <c r="S73" i="54" a="1"/>
  <c r="S73" i="54" s="1"/>
  <c r="T73" i="54" s="1"/>
  <c r="S72" i="54" a="1"/>
  <c r="S72" i="54" s="1"/>
  <c r="T72" i="54" s="1"/>
  <c r="S71" i="54" a="1"/>
  <c r="S71" i="54" s="1"/>
  <c r="T71" i="54" s="1"/>
  <c r="S70" i="54" a="1"/>
  <c r="S70" i="54" s="1"/>
  <c r="T70" i="54" s="1"/>
  <c r="S69" i="54" a="1"/>
  <c r="S69" i="54" s="1"/>
  <c r="T69" i="54" s="1"/>
  <c r="S68" i="54" a="1"/>
  <c r="S68" i="54" s="1"/>
  <c r="T68" i="54" s="1"/>
  <c r="S67" i="54" a="1"/>
  <c r="S67" i="54" s="1"/>
  <c r="T67" i="54" s="1"/>
  <c r="S66" i="54" a="1"/>
  <c r="S66" i="54" s="1"/>
  <c r="T66" i="54" s="1"/>
  <c r="S65" i="54" a="1"/>
  <c r="S65" i="54" s="1"/>
  <c r="T65" i="54" s="1"/>
  <c r="S64" i="54" a="1"/>
  <c r="S64" i="54" s="1"/>
  <c r="T64" i="54" s="1"/>
  <c r="S63" i="54" a="1"/>
  <c r="S63" i="54" s="1"/>
  <c r="T63" i="54" s="1"/>
  <c r="S62" i="54" a="1"/>
  <c r="S62" i="54" s="1"/>
  <c r="T62" i="54" s="1"/>
  <c r="S61" i="54" a="1"/>
  <c r="S61" i="54" s="1"/>
  <c r="T61" i="54" s="1"/>
  <c r="S60" i="54" a="1"/>
  <c r="S60" i="54" s="1"/>
  <c r="T60" i="54" s="1"/>
  <c r="S59" i="54" a="1"/>
  <c r="S59" i="54" s="1"/>
  <c r="T59" i="54" s="1"/>
  <c r="S58" i="54" a="1"/>
  <c r="S58" i="54" s="1"/>
  <c r="T58" i="54" s="1"/>
  <c r="S57" i="54" a="1"/>
  <c r="S57" i="54" s="1"/>
  <c r="T57" i="54" s="1"/>
  <c r="S56" i="54" a="1"/>
  <c r="S56" i="54" s="1"/>
  <c r="T56" i="54" s="1"/>
  <c r="S55" i="54" a="1"/>
  <c r="S55" i="54" s="1"/>
  <c r="T55" i="54" s="1"/>
  <c r="S54" i="54" a="1"/>
  <c r="S54" i="54" s="1"/>
  <c r="T54" i="54" s="1"/>
  <c r="S53" i="54" a="1"/>
  <c r="S53" i="54" s="1"/>
  <c r="T53" i="54" s="1"/>
  <c r="S52" i="54" a="1"/>
  <c r="S52" i="54" s="1"/>
  <c r="T52" i="54" s="1"/>
  <c r="S51" i="54" a="1"/>
  <c r="S51" i="54" s="1"/>
  <c r="T51" i="54" s="1"/>
  <c r="S50" i="54" a="1"/>
  <c r="S50" i="54" s="1"/>
  <c r="T50" i="54" s="1"/>
  <c r="S49" i="54" a="1"/>
  <c r="S49" i="54" s="1"/>
  <c r="T49" i="54" s="1"/>
  <c r="S48" i="54" a="1"/>
  <c r="S48" i="54" s="1"/>
  <c r="T48" i="54" s="1"/>
  <c r="S47" i="54" a="1"/>
  <c r="S47" i="54" s="1"/>
  <c r="T47" i="54" s="1"/>
  <c r="S46" i="54" a="1"/>
  <c r="S46" i="54" s="1"/>
  <c r="T46" i="54" s="1"/>
  <c r="S45" i="54" a="1"/>
  <c r="S45" i="54" s="1"/>
  <c r="T45" i="54" s="1"/>
  <c r="S44" i="54" a="1"/>
  <c r="S44" i="54" s="1"/>
  <c r="T44" i="54" s="1"/>
  <c r="S43" i="54" a="1"/>
  <c r="S43" i="54" s="1"/>
  <c r="T43" i="54" s="1"/>
  <c r="S42" i="54" a="1"/>
  <c r="S42" i="54" s="1"/>
  <c r="T42" i="54" s="1"/>
  <c r="S41" i="54" a="1"/>
  <c r="S41" i="54" s="1"/>
  <c r="T41" i="54" s="1"/>
  <c r="S40" i="54" a="1"/>
  <c r="S40" i="54" s="1"/>
  <c r="T40" i="54" s="1"/>
  <c r="S39" i="54" a="1"/>
  <c r="S39" i="54" s="1"/>
  <c r="T39" i="54" s="1"/>
  <c r="S38" i="54" a="1"/>
  <c r="S38" i="54" s="1"/>
  <c r="T38" i="54" s="1"/>
  <c r="E50" i="59"/>
  <c r="E49" i="59"/>
  <c r="E48" i="59"/>
  <c r="E47" i="59"/>
  <c r="E46" i="59"/>
  <c r="E45" i="59"/>
  <c r="E44" i="59"/>
  <c r="E43" i="59"/>
  <c r="E42" i="59"/>
  <c r="E41" i="59"/>
  <c r="E40" i="59"/>
  <c r="E39" i="59"/>
  <c r="E38" i="59"/>
  <c r="E37" i="59"/>
  <c r="C37" i="59" a="1"/>
  <c r="C37" i="59" s="1"/>
  <c r="E27" i="59"/>
  <c r="H27" i="59" s="1"/>
  <c r="H54" i="41" s="1"/>
  <c r="E26" i="59"/>
  <c r="H26" i="59" s="1"/>
  <c r="H53" i="41" s="1"/>
  <c r="D26" i="59"/>
  <c r="D53" i="41" s="1"/>
  <c r="E25" i="59"/>
  <c r="H25" i="59" s="1"/>
  <c r="H52" i="41" s="1"/>
  <c r="E24" i="59"/>
  <c r="H24" i="59" s="1"/>
  <c r="H51" i="41" s="1"/>
  <c r="D24" i="59"/>
  <c r="D51" i="41" s="1"/>
  <c r="E23" i="59"/>
  <c r="H23" i="59" s="1"/>
  <c r="H50" i="41" s="1"/>
  <c r="F22" i="59"/>
  <c r="H22" i="59" s="1"/>
  <c r="H49" i="41" s="1"/>
  <c r="E22" i="59"/>
  <c r="E49" i="41" s="1"/>
  <c r="G19" i="57"/>
  <c r="G18" i="57"/>
  <c r="G17" i="57"/>
  <c r="G16" i="57"/>
  <c r="G15" i="57"/>
  <c r="G14" i="57"/>
  <c r="G13" i="57"/>
  <c r="G12" i="57"/>
  <c r="F12" i="57"/>
  <c r="L11" i="57"/>
  <c r="G11" i="57"/>
  <c r="F11" i="57"/>
  <c r="L10" i="57"/>
  <c r="G10" i="57"/>
  <c r="F10" i="57"/>
  <c r="E52" i="41" l="1"/>
  <c r="E51" i="41"/>
  <c r="E50" i="41"/>
  <c r="E54" i="41"/>
  <c r="D25" i="59"/>
  <c r="D52" i="41" s="1"/>
  <c r="E53" i="41"/>
  <c r="F49" i="41"/>
  <c r="D22" i="59"/>
  <c r="D49" i="41" s="1"/>
  <c r="E52" i="59"/>
  <c r="E53" i="59" s="1"/>
  <c r="D23" i="59"/>
  <c r="D50" i="41" s="1"/>
  <c r="D27" i="59"/>
  <c r="D54" i="41" s="1"/>
  <c r="S37" i="54" a="1"/>
  <c r="S37" i="54" s="1"/>
  <c r="T37" i="54" s="1"/>
  <c r="S36" i="54" a="1"/>
  <c r="S36" i="54" s="1"/>
  <c r="T36" i="54" s="1"/>
  <c r="S35" i="54" a="1"/>
  <c r="S35" i="54" s="1"/>
  <c r="T35" i="54" s="1"/>
  <c r="S34" i="54" a="1"/>
  <c r="S34" i="54" s="1"/>
  <c r="T34" i="54" s="1"/>
  <c r="S33" i="54" a="1"/>
  <c r="S33" i="54" s="1"/>
  <c r="T33" i="54" s="1"/>
  <c r="S32" i="54" a="1"/>
  <c r="S32" i="54" s="1"/>
  <c r="T32" i="54" s="1"/>
  <c r="S31" i="54" a="1"/>
  <c r="S31" i="54" s="1"/>
  <c r="T31" i="54" s="1"/>
  <c r="S30" i="54" a="1"/>
  <c r="S30" i="54" s="1"/>
  <c r="T30" i="54" s="1"/>
  <c r="S29" i="54" a="1"/>
  <c r="S29" i="54" s="1"/>
  <c r="T29" i="54" s="1"/>
  <c r="S28" i="54" a="1"/>
  <c r="S28" i="54" s="1"/>
  <c r="T28" i="54" s="1"/>
  <c r="S27" i="54" a="1"/>
  <c r="S27" i="54" s="1"/>
  <c r="T27" i="54" s="1"/>
  <c r="S26" i="54" a="1"/>
  <c r="S26" i="54" s="1"/>
  <c r="T26" i="54" s="1"/>
  <c r="S25" i="54" a="1"/>
  <c r="S25" i="54" s="1"/>
  <c r="T25" i="54" s="1"/>
  <c r="S24" i="54" a="1"/>
  <c r="S24" i="54" s="1"/>
  <c r="T24" i="54" s="1"/>
  <c r="S23" i="54" a="1"/>
  <c r="S23" i="54" s="1"/>
  <c r="T23" i="54" s="1"/>
  <c r="S22" i="54" a="1"/>
  <c r="S22" i="54" s="1"/>
  <c r="T22" i="54" s="1"/>
  <c r="S21" i="54" a="1"/>
  <c r="S21" i="54" s="1"/>
  <c r="T21" i="54" s="1"/>
  <c r="S20" i="54" a="1"/>
  <c r="S20" i="54" s="1"/>
  <c r="T20" i="54" s="1"/>
  <c r="S19" i="54" a="1"/>
  <c r="S19" i="54" s="1"/>
  <c r="T19" i="54" s="1"/>
  <c r="S18" i="54" a="1"/>
  <c r="S18" i="54" s="1"/>
  <c r="T18" i="54" s="1"/>
  <c r="S17" i="54" a="1"/>
  <c r="S17" i="54" s="1"/>
  <c r="T17" i="54" s="1"/>
  <c r="S16" i="54" a="1"/>
  <c r="S16" i="54" s="1"/>
  <c r="T16" i="54" s="1"/>
  <c r="S15" i="54" a="1"/>
  <c r="S15" i="54" s="1"/>
  <c r="T15" i="54" s="1"/>
  <c r="S14" i="54" a="1"/>
  <c r="S14" i="54" s="1"/>
  <c r="T14" i="54" s="1"/>
  <c r="S13" i="54" a="1"/>
  <c r="S13" i="54" s="1"/>
  <c r="T13" i="54" s="1"/>
  <c r="S12" i="54" a="1"/>
  <c r="S12" i="54" s="1"/>
  <c r="T12" i="54" s="1"/>
  <c r="S11" i="54" a="1"/>
  <c r="S11" i="54" s="1"/>
  <c r="T11" i="54" s="1"/>
  <c r="S10" i="54" a="1"/>
  <c r="S10" i="54" s="1"/>
  <c r="T10" i="54" s="1"/>
  <c r="S9" i="54" a="1"/>
  <c r="S9" i="54" s="1"/>
  <c r="T9" i="54" s="1"/>
  <c r="B9" i="54"/>
  <c r="B10" i="54" s="1"/>
  <c r="B11" i="54" s="1"/>
  <c r="B12" i="54" s="1"/>
  <c r="B13" i="54" s="1"/>
  <c r="B14" i="54" s="1"/>
  <c r="B15" i="54" s="1"/>
  <c r="B16" i="54" s="1"/>
  <c r="B17" i="54" s="1"/>
  <c r="B18" i="54" s="1"/>
  <c r="B19" i="54" s="1"/>
  <c r="B20" i="54" s="1"/>
  <c r="B21" i="54" s="1"/>
  <c r="B22" i="54" s="1"/>
  <c r="B23" i="54" s="1"/>
  <c r="B24" i="54" s="1"/>
  <c r="B25" i="54" s="1"/>
  <c r="B26" i="54" s="1"/>
  <c r="B27" i="54" s="1"/>
  <c r="B28" i="54" s="1"/>
  <c r="B29" i="54" s="1"/>
  <c r="B30" i="54" s="1"/>
  <c r="B31" i="54" s="1"/>
  <c r="B32" i="54" s="1"/>
  <c r="B33" i="54" s="1"/>
  <c r="B34" i="54" s="1"/>
  <c r="B35" i="54" s="1"/>
  <c r="B36" i="54" s="1"/>
  <c r="B37" i="54" s="1"/>
  <c r="B38" i="54" s="1"/>
  <c r="B39" i="54" s="1"/>
  <c r="B40" i="54" s="1"/>
  <c r="B41" i="54" s="1"/>
  <c r="B42" i="54" s="1"/>
  <c r="B43" i="54" s="1"/>
  <c r="B44" i="54" s="1"/>
  <c r="B45" i="54" s="1"/>
  <c r="B46" i="54" s="1"/>
  <c r="B47" i="54" s="1"/>
  <c r="B48" i="54" s="1"/>
  <c r="B49" i="54" s="1"/>
  <c r="B50" i="54" s="1"/>
  <c r="B51" i="54" s="1"/>
  <c r="B52" i="54" s="1"/>
  <c r="B53" i="54" s="1"/>
  <c r="B54" i="54" s="1"/>
  <c r="B55" i="54" s="1"/>
  <c r="B56" i="54" s="1"/>
  <c r="B57" i="54" s="1"/>
  <c r="B58" i="54" s="1"/>
  <c r="B59" i="54" s="1"/>
  <c r="B60" i="54" s="1"/>
  <c r="B61" i="54" s="1"/>
  <c r="B62" i="54" s="1"/>
  <c r="B63" i="54" s="1"/>
  <c r="B64" i="54" s="1"/>
  <c r="B65" i="54" s="1"/>
  <c r="B66" i="54" s="1"/>
  <c r="B67" i="54" s="1"/>
  <c r="B68" i="54" s="1"/>
  <c r="B69" i="54" s="1"/>
  <c r="B70" i="54" s="1"/>
  <c r="B71" i="54" s="1"/>
  <c r="B72" i="54" s="1"/>
  <c r="B73" i="54" s="1"/>
  <c r="B74" i="54" s="1"/>
  <c r="B75" i="54" s="1"/>
  <c r="B76" i="54" s="1"/>
  <c r="S8" i="54" a="1"/>
  <c r="S8" i="54" s="1"/>
  <c r="T8" i="54" s="1"/>
  <c r="S10" i="49" l="1" a="1"/>
  <c r="S10" i="49" s="1"/>
  <c r="S11" i="49" a="1"/>
  <c r="S11" i="49" s="1"/>
  <c r="S12" i="49" a="1"/>
  <c r="S12" i="49" s="1"/>
  <c r="S13" i="49" a="1"/>
  <c r="S13" i="49" s="1"/>
  <c r="S14" i="49" a="1"/>
  <c r="S14" i="49" s="1"/>
  <c r="S15" i="49" a="1"/>
  <c r="S15" i="49" s="1"/>
  <c r="S16" i="49" a="1"/>
  <c r="S16" i="49" s="1"/>
  <c r="S17" i="49" a="1"/>
  <c r="S17" i="49" s="1"/>
  <c r="S18" i="49" a="1"/>
  <c r="S18" i="49" s="1"/>
  <c r="S19" i="49" a="1"/>
  <c r="S19" i="49" s="1"/>
  <c r="S20" i="49" a="1"/>
  <c r="S20" i="49" s="1"/>
  <c r="S21" i="49" a="1"/>
  <c r="S21" i="49" s="1"/>
  <c r="S22" i="49" a="1"/>
  <c r="S22" i="49" s="1"/>
  <c r="S23" i="49" a="1"/>
  <c r="S23" i="49" s="1"/>
  <c r="S24" i="49" a="1"/>
  <c r="S24" i="49" s="1"/>
  <c r="S25" i="49" a="1"/>
  <c r="S25" i="49" s="1"/>
  <c r="S26" i="49" a="1"/>
  <c r="S26" i="49" s="1"/>
  <c r="S27" i="49" a="1"/>
  <c r="S27" i="49" s="1"/>
  <c r="S28" i="49" a="1"/>
  <c r="S28" i="49" s="1"/>
  <c r="S29" i="49" a="1"/>
  <c r="S29" i="49" s="1"/>
  <c r="S30" i="49" a="1"/>
  <c r="S30" i="49" s="1"/>
  <c r="S31" i="49" a="1"/>
  <c r="S31" i="49" s="1"/>
  <c r="S32" i="49" a="1"/>
  <c r="S32" i="49" s="1"/>
  <c r="S33" i="49" a="1"/>
  <c r="S33" i="49" s="1"/>
  <c r="S34" i="49" a="1"/>
  <c r="S34" i="49" s="1"/>
  <c r="S35" i="49" a="1"/>
  <c r="S35" i="49" s="1"/>
  <c r="S36" i="49" a="1"/>
  <c r="S36" i="49" s="1"/>
  <c r="S37" i="49" a="1"/>
  <c r="S37" i="49" s="1"/>
  <c r="S38" i="49" a="1"/>
  <c r="S38" i="49" s="1"/>
  <c r="S39" i="49" a="1"/>
  <c r="S39" i="49" s="1"/>
  <c r="E64" i="41"/>
  <c r="E65" i="41"/>
  <c r="E66" i="41"/>
  <c r="E67" i="41"/>
  <c r="E68" i="41"/>
  <c r="E69" i="41"/>
  <c r="E70" i="41"/>
  <c r="E71" i="41"/>
  <c r="E72" i="41"/>
  <c r="E73" i="41"/>
  <c r="E74" i="41"/>
  <c r="E75" i="41"/>
  <c r="E76" i="41"/>
  <c r="E77" i="41"/>
  <c r="C64" i="41" a="1"/>
  <c r="C64" i="41" s="1"/>
  <c r="D26" i="41" a="1"/>
  <c r="C26" i="41" a="1"/>
  <c r="C26" i="41" s="1"/>
  <c r="D26" i="41" l="1"/>
  <c r="D25" i="41" s="1"/>
  <c r="C24" i="53" a="1"/>
  <c r="C24" i="53" s="1"/>
  <c r="C23" i="53" s="1"/>
  <c r="E79" i="41"/>
  <c r="B11" i="49" l="1"/>
  <c r="B12" i="49" s="1"/>
  <c r="B13" i="49" s="1"/>
  <c r="B14" i="49" s="1"/>
  <c r="B15" i="49" s="1"/>
  <c r="B16" i="49" s="1"/>
  <c r="B17" i="49" s="1"/>
  <c r="B18" i="49" s="1"/>
  <c r="B19" i="49" s="1"/>
  <c r="B20" i="49" s="1"/>
  <c r="B21" i="49" s="1"/>
  <c r="B22" i="49" s="1"/>
  <c r="B23" i="49" s="1"/>
  <c r="B24" i="49" s="1"/>
  <c r="B25" i="49" s="1"/>
  <c r="B26" i="49" s="1"/>
  <c r="B27" i="49" s="1"/>
  <c r="B28" i="49" s="1"/>
  <c r="B29" i="49" s="1"/>
  <c r="B30" i="49" s="1"/>
  <c r="B31" i="49" s="1"/>
  <c r="B32" i="49" s="1"/>
  <c r="B33" i="49" s="1"/>
  <c r="B34" i="49" s="1"/>
  <c r="B35" i="49" s="1"/>
  <c r="B36" i="49" s="1"/>
  <c r="B37" i="49" s="1"/>
  <c r="B38" i="49" s="1"/>
  <c r="B39" i="49" s="1"/>
  <c r="T39" i="49"/>
  <c r="T38" i="49"/>
  <c r="T37" i="49"/>
  <c r="T36" i="49"/>
  <c r="T35" i="49"/>
  <c r="T34" i="49"/>
  <c r="T33" i="49"/>
  <c r="T32" i="49"/>
  <c r="T31" i="49"/>
  <c r="T30" i="49"/>
  <c r="T29" i="49"/>
  <c r="T28" i="49"/>
  <c r="T27" i="49"/>
  <c r="T26" i="49"/>
  <c r="T25" i="49"/>
  <c r="T24" i="49"/>
  <c r="T23" i="49"/>
  <c r="T22" i="49"/>
  <c r="D17" i="41" l="1" a="1"/>
  <c r="C17" i="41" a="1"/>
  <c r="C17" i="41" s="1"/>
  <c r="C22" i="41" a="1"/>
  <c r="C22" i="41" s="1"/>
  <c r="D22" i="41" a="1"/>
  <c r="C11" i="41" a="1"/>
  <c r="C11" i="41" s="1"/>
  <c r="D11" i="41" a="1"/>
  <c r="D11" i="41" l="1"/>
  <c r="C9" i="53" s="1" a="1"/>
  <c r="C9" i="53" s="1"/>
  <c r="C8" i="53" s="1"/>
  <c r="D17" i="41"/>
  <c r="D16" i="41" s="1"/>
  <c r="C15" i="53" a="1"/>
  <c r="C15" i="53" s="1"/>
  <c r="C14" i="53" s="1"/>
  <c r="D22" i="41"/>
  <c r="C20" i="53" s="1" a="1"/>
  <c r="D21" i="41" l="1"/>
  <c r="D10" i="41"/>
  <c r="C20" i="53"/>
  <c r="C19" i="53" l="1"/>
  <c r="T12" i="49"/>
  <c r="T15" i="49"/>
  <c r="T17" i="49"/>
  <c r="T14" i="49"/>
  <c r="T21" i="49"/>
  <c r="T11" i="49"/>
  <c r="T10" i="49"/>
  <c r="T16" i="49"/>
  <c r="T19" i="49"/>
  <c r="T18" i="49"/>
  <c r="T20" i="49"/>
  <c r="T13" i="49"/>
  <c r="C26" i="53" l="1"/>
  <c r="F31" i="53" s="1"/>
  <c r="D28" i="41"/>
  <c r="E27" i="41" s="1"/>
  <c r="E80" i="41"/>
  <c r="D19" i="53" l="1"/>
  <c r="D42" i="53" s="1"/>
  <c r="D14" i="53"/>
  <c r="D37" i="53" s="1"/>
  <c r="D8" i="53"/>
  <c r="D31" i="53" s="1"/>
  <c r="D23" i="53"/>
  <c r="D46" i="53" s="1"/>
  <c r="D9" i="53"/>
  <c r="D25" i="53"/>
  <c r="D12" i="53"/>
  <c r="D11" i="53"/>
  <c r="D10" i="53"/>
  <c r="D24" i="53"/>
  <c r="D17" i="53"/>
  <c r="D16" i="53"/>
  <c r="D18" i="53"/>
  <c r="D13" i="53"/>
  <c r="D15" i="53"/>
  <c r="D21" i="53"/>
  <c r="D22" i="53"/>
  <c r="D20" i="53"/>
  <c r="E18" i="41"/>
  <c r="E19" i="41"/>
  <c r="E11" i="41"/>
  <c r="E13" i="41"/>
  <c r="E10" i="41"/>
  <c r="E23" i="41"/>
  <c r="E21" i="41"/>
  <c r="E15" i="41"/>
  <c r="E22" i="41"/>
  <c r="E16" i="41"/>
  <c r="E20" i="41"/>
  <c r="E17" i="41"/>
  <c r="E25" i="41"/>
  <c r="E26" i="41"/>
  <c r="E14" i="41"/>
  <c r="E24" i="41"/>
  <c r="E12" i="41"/>
  <c r="D48" i="53" l="1"/>
  <c r="D26" i="53"/>
  <c r="E28" i="4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<sst xmlns="http://schemas.openxmlformats.org/spreadsheetml/2006/main" count="631" uniqueCount="279">
  <si>
    <t>Stručna znanja i iskustvo</t>
  </si>
  <si>
    <t>Zahtjevnost razmišljanja</t>
  </si>
  <si>
    <t>Donošenje i provođenje odluka</t>
  </si>
  <si>
    <t>ODGOVORNOST</t>
  </si>
  <si>
    <t>Utjecaj na rezultat</t>
  </si>
  <si>
    <t>RADNI UVJETI</t>
  </si>
  <si>
    <t>Radno okruženje</t>
  </si>
  <si>
    <t>Razina</t>
  </si>
  <si>
    <t>Računovođa</t>
  </si>
  <si>
    <t>Min</t>
  </si>
  <si>
    <t>Max</t>
  </si>
  <si>
    <t>Raspon bodova</t>
  </si>
  <si>
    <t>VJEŠTINE</t>
  </si>
  <si>
    <t>Interpersonalne i komunikacijske vještine</t>
  </si>
  <si>
    <t>RADNI NAPOR</t>
  </si>
  <si>
    <t>UKUPNO</t>
  </si>
  <si>
    <t>Vještine rješavanje problema</t>
  </si>
  <si>
    <t>Vještine planiranja i organizacije</t>
  </si>
  <si>
    <t>Odgovornost za ljude</t>
  </si>
  <si>
    <t>Odgovornost za financijske resurse</t>
  </si>
  <si>
    <t>Odgovornost za materijalna dobra i opremu</t>
  </si>
  <si>
    <t>Podkriteriji</t>
  </si>
  <si>
    <t>Udio (%)</t>
  </si>
  <si>
    <t>Ukupno bodova</t>
  </si>
  <si>
    <t>Ukupno</t>
  </si>
  <si>
    <t>Bodovi</t>
  </si>
  <si>
    <t>Bodovi (MAX)</t>
  </si>
  <si>
    <t>Kriterij/podkriterij</t>
  </si>
  <si>
    <t>Kriteriji</t>
  </si>
  <si>
    <t>Opis</t>
  </si>
  <si>
    <t>Tjelesne/manualne vještine</t>
  </si>
  <si>
    <t>Odgovornost za informacije</t>
  </si>
  <si>
    <t>Psihosocijalni i emocionalni zahtjevi</t>
  </si>
  <si>
    <t>Fizičko opterećenje</t>
  </si>
  <si>
    <t>Samostalna</t>
  </si>
  <si>
    <t>Organizacijsko okruženje</t>
  </si>
  <si>
    <t>Dodatna znanja</t>
  </si>
  <si>
    <t>1) PREGLED STRUKTURE</t>
  </si>
  <si>
    <t>Kriterij</t>
  </si>
  <si>
    <t>Podkriterij</t>
  </si>
  <si>
    <t>Max bodova</t>
  </si>
  <si>
    <t>UKUPNO MAKSIMUM</t>
  </si>
  <si>
    <t>L1</t>
  </si>
  <si>
    <t>L2</t>
  </si>
  <si>
    <t>L3</t>
  </si>
  <si>
    <t>L4</t>
  </si>
  <si>
    <t>L5</t>
  </si>
  <si>
    <t>Tipične uloge</t>
  </si>
  <si>
    <t>R5</t>
  </si>
  <si>
    <t>Uprava / Strateški menadžment</t>
  </si>
  <si>
    <t>R4</t>
  </si>
  <si>
    <t>R3</t>
  </si>
  <si>
    <t>R2</t>
  </si>
  <si>
    <t>Kvalificirani izvršitelji</t>
  </si>
  <si>
    <t>R1</t>
  </si>
  <si>
    <t>Naziv radnog mjesta:</t>
  </si>
  <si>
    <t>Organizacijska jedinica:</t>
  </si>
  <si>
    <t>[UNESI]</t>
  </si>
  <si>
    <t>Datum procjene:</t>
  </si>
  <si>
    <t>[UNESI DATUM]</t>
  </si>
  <si>
    <t>#</t>
  </si>
  <si>
    <t>Komentar / obrazloženje</t>
  </si>
  <si>
    <t>UKUPNO BODOVA:</t>
  </si>
  <si>
    <t>PLATNI RAZRED:</t>
  </si>
  <si>
    <t>L0</t>
  </si>
  <si>
    <t>Naziv razine</t>
  </si>
  <si>
    <t>Kada odabrati ovu razinu?</t>
  </si>
  <si>
    <t>💡 KAKO ČITATI TABLICU</t>
  </si>
  <si>
    <t>1. STRUČNA ZNANJA I ISKUSTVO</t>
  </si>
  <si>
    <t>CEO, CFO, COO, direktor, član uprave</t>
  </si>
  <si>
    <t>R6</t>
  </si>
  <si>
    <t>Specijalisti</t>
  </si>
  <si>
    <t>6) PREPORUKE PO VELIČINI ORGANIZACIJE</t>
  </si>
  <si>
    <t>Ključne preporuke</t>
  </si>
  <si>
    <t>15 – 30
(25–60 zaposlenih)</t>
  </si>
  <si>
    <t>30 – 60
(60–150 zaposlenih)</t>
  </si>
  <si>
    <t>60 – 100
(150–250 zaposlenih)</t>
  </si>
  <si>
    <t>⚖ TIE-BREAKER PRAVILO (za rubne slučajeve)</t>
  </si>
  <si>
    <t>RAZRED</t>
  </si>
  <si>
    <t>Čistač/ica</t>
  </si>
  <si>
    <t>Održavanje čistoće poslovnih prostorija prema rasporedu.</t>
  </si>
  <si>
    <t>Skladištar</t>
  </si>
  <si>
    <t>Zaprimanje, čuvanje i izdavanje robe prema dokumentaciji.</t>
  </si>
  <si>
    <t>Administrator / referent</t>
  </si>
  <si>
    <t>Prodavač / blagajnik</t>
  </si>
  <si>
    <t>Direktan rad s klijentima, prodaja, naplata, savjetovanje.</t>
  </si>
  <si>
    <t>Tehničar / operater</t>
  </si>
  <si>
    <t>Rukovanje specijaliziranom opremom, održavanje, kvaliteta.</t>
  </si>
  <si>
    <t>Knjigovodstvo, obračun plaća, porezne prijave, financijska izvješća.</t>
  </si>
  <si>
    <t>Senior analitičar / specijalist</t>
  </si>
  <si>
    <t>Voditelj odjela / team lead</t>
  </si>
  <si>
    <t>Vodi tim od 5–15 ljudi, odgovoran za rezultate odjela.</t>
  </si>
  <si>
    <t>Voditelj proizvodnje</t>
  </si>
  <si>
    <t>Vodi proizvodni pogon, odgovoran za kvalitetu, rokove, sigurnost.</t>
  </si>
  <si>
    <t>Vodi cijeli sektor (npr. IT, prodaja), odgovoran za P&amp;L područja.</t>
  </si>
  <si>
    <t>Financijski direktor (CFO)</t>
  </si>
  <si>
    <t>Strateško financijsko vođenje, kontakt s bankama, investitorima.</t>
  </si>
  <si>
    <t>Direktor tvrtke (CEO)</t>
  </si>
  <si>
    <t>Strateško vođenje cijele organizacije, odgovornost prema vlasnicima.</t>
  </si>
  <si>
    <t>Napredna</t>
  </si>
  <si>
    <t>L6</t>
  </si>
  <si>
    <t>Odabrana razina (L0–L6)</t>
  </si>
  <si>
    <t>Stručnjaci</t>
  </si>
  <si>
    <t>Bodovi (prema max)</t>
  </si>
  <si>
    <t>Nije relevantno</t>
  </si>
  <si>
    <t>Najviša</t>
  </si>
  <si>
    <t>Početna</t>
  </si>
  <si>
    <t>Standardna</t>
  </si>
  <si>
    <t>Vrlo visoka</t>
  </si>
  <si>
    <t>Podkriterij se ne odnosi na ovo radno mjesto. L0 uvijek nosi 0 bodova.</t>
  </si>
  <si>
    <t>Ponder (% od ukupnog maksimuma)</t>
  </si>
  <si>
    <t>Uredska podrška, obrada dokumentacije, komunikacija s klijentima.</t>
  </si>
  <si>
    <t>Ukupno Vještine</t>
  </si>
  <si>
    <t>Ukupno Odgovornst</t>
  </si>
  <si>
    <t>Ukupno Radni napor</t>
  </si>
  <si>
    <t>Ukupno Radni uvjeti</t>
  </si>
  <si>
    <t>Br. Radnih mjesta</t>
  </si>
  <si>
    <t>Preporuke za kategorije složenosti/ platni razredi</t>
  </si>
  <si>
    <t>Tko procjenjuje?</t>
  </si>
  <si>
    <t xml:space="preserve">Direktor sektora </t>
  </si>
  <si>
    <t>3) RAZINE BODOVA PO PODKRITERIJU</t>
  </si>
  <si>
    <t>2. VJEŠTINE PLANIRANJA I ORGANIZACIJE</t>
  </si>
  <si>
    <t>3. VJEŠTINE RJEŠAVANJA PROBLEMA</t>
  </si>
  <si>
    <t>4. INTERPERSONALNE I KOMUNIKACIJSKE VJEŠTINE</t>
  </si>
  <si>
    <t>5. TJELESNE / MANUALNE VJEŠTINE (preciznost rukovanja)</t>
  </si>
  <si>
    <t>6. ODGOVORNOST ZA LJUDE</t>
  </si>
  <si>
    <t>7. ODGOVORNOST ZA FINANCIJSKE RESURSE</t>
  </si>
  <si>
    <t>8. ODGOVORNOST ZA MATERIJALNA DOBRA I OPREMU</t>
  </si>
  <si>
    <t>9. UTJECAJ NA REZULTAT</t>
  </si>
  <si>
    <t>10. ZAHTJEVNOST RAZMIŠLJANJA</t>
  </si>
  <si>
    <t>11. PSIHOSOCIJALNI / EMOCIONALNI NAPOR</t>
  </si>
  <si>
    <t>12. FIZIČKO OPTEREĆENJE</t>
  </si>
  <si>
    <t>Menadžment</t>
  </si>
  <si>
    <t>Kategorija složenosti/Razred</t>
  </si>
  <si>
    <t>Naziv  Kategorije složenosti/Razreda</t>
  </si>
  <si>
    <t>Stručnjačka radna mjesta</t>
  </si>
  <si>
    <t>Specijalistička radna mjesta</t>
  </si>
  <si>
    <t>Radna mjesta niske složenosti</t>
  </si>
  <si>
    <t>Kratki Opis uloge/radnog mjesta</t>
  </si>
  <si>
    <t>Operativna i administrativna radna mjesta</t>
  </si>
  <si>
    <t>Udio (MAX %)</t>
  </si>
  <si>
    <t>VJEŠTINE - Ukupno</t>
  </si>
  <si>
    <t>1. Stručna znanja i iskustvo</t>
  </si>
  <si>
    <t>2. Vještine planiranja i organizacije</t>
  </si>
  <si>
    <t>3. Vještine rješavanja problema</t>
  </si>
  <si>
    <t>4. Interpersonalne i komunikacijske vještine</t>
  </si>
  <si>
    <t>5. Tjelesne / manualne vještine (preciznost rukovanja)</t>
  </si>
  <si>
    <t>ODGOVORNOST - Ukupno</t>
  </si>
  <si>
    <t>6. Odgovornost za ljude</t>
  </si>
  <si>
    <t>7. Odgovornost za financijske resurse</t>
  </si>
  <si>
    <t>8. Odgovornost za materijalna dobra i opremu</t>
  </si>
  <si>
    <t>9. Utjecaj na rezultat</t>
  </si>
  <si>
    <t>RADNI NAPOR - Ukupno</t>
  </si>
  <si>
    <t>10. Zahtjevnost razmišljanja</t>
  </si>
  <si>
    <t>11. Psihosocijalni / emocionalni napor</t>
  </si>
  <si>
    <t>12. Fizičko opterećenje</t>
  </si>
  <si>
    <t>RADNI UVJETI - Ukupno</t>
  </si>
  <si>
    <t>Radni uvjeti</t>
  </si>
  <si>
    <t>Radni napor</t>
  </si>
  <si>
    <t>Odgovornost</t>
  </si>
  <si>
    <t>Vještine</t>
  </si>
  <si>
    <t>13. Radno okruženje</t>
  </si>
  <si>
    <t>14. ORGANIZACIJSKO OKRUŽENJE</t>
  </si>
  <si>
    <t>13. RADNO OKRUŽENJE</t>
  </si>
  <si>
    <t>1) Zadano ponderiranje 14 podkriterija</t>
  </si>
  <si>
    <t>14. Organizacijsko okruženje</t>
  </si>
  <si>
    <t>2. Ukupan broj zaposlenih za svako radno mjesto izračunava se automatski.</t>
  </si>
  <si>
    <t xml:space="preserve">3. U stupcu 'Prevlast spola' zabilježite je li radno mjesto s prevlašću muškaraca, prevlašću žena ili uravnoteženo. </t>
  </si>
  <si>
    <t xml:space="preserve">Br. </t>
  </si>
  <si>
    <t xml:space="preserve">Naziv radnog mjesta </t>
  </si>
  <si>
    <t>Broj žena</t>
  </si>
  <si>
    <t>Broj muškaraca</t>
  </si>
  <si>
    <t>Ukupan broj zaposlenih/RM</t>
  </si>
  <si>
    <t xml:space="preserve">Prevlast spola </t>
  </si>
  <si>
    <t>Ukupni bodovi</t>
  </si>
  <si>
    <t xml:space="preserve">Ukupno </t>
  </si>
  <si>
    <t xml:space="preserve">Ukupno žena </t>
  </si>
  <si>
    <t>Ukupno muškaraca</t>
  </si>
  <si>
    <t>Administrator/ica</t>
  </si>
  <si>
    <t>Dodajte više redova po potrebi</t>
  </si>
  <si>
    <t>Ocjenjuje opseg i složenost planiranja: od planiranja vlastitog rada, preko planiranja zadataka unutar područja rada i koordinacije više procesa, do integracije više poslovnih funkcija i strateškog planiranja na razini cijele organizacije. Vrednuje se širina obuhvata planiranja i razina međufunkcijske koordinacije.</t>
  </si>
  <si>
    <t>Ocjenjuje zahtjeve za ophođenjem s ljudima unutar i izvan organizacije, uzimajući u obzir vrstu, svrhu i složenost komunikacije te razinu potrebnih interpersonalnih vještina.</t>
  </si>
  <si>
    <t>Ocjenjuje razinu manualne spretnosti, koordinacije pokreta i preciznosti koju radno mjesto zahtijeva pri rukovanju alatima, strojevima, opremom, materijalima ili osobama (npr. u zdravstvu, njezi i skrbi).</t>
  </si>
  <si>
    <t>Ocjenjuje odgovornost za fizičku imovinu organizacije: opremu, alate, strojeve, vozila, postrojenja, zalihe i infrastrukturu. Vrednuju se vrijednost imovine kojom radno mjesto raspolaže i posljedice oštećenja, gubitka ili neispravnog rukovanja na operativne procese organizacije.</t>
  </si>
  <si>
    <t>Ocjenjuje emocionalnu energiju potrebnu za upravljanje i odgovaranje na psihološke i interpersonalne zahtjeve radnog mjesta. Vrednuje se intenzitet, trajanje i učestalost emocionalnog napora u radnom vremenu.</t>
  </si>
  <si>
    <t>Ocjenjuje tjelesni napor i zamor koji radno mjesto nameće zaposleniku. Vrednuje se intenzitet opterećenja i njegova učestalost u radnom vremenu.</t>
  </si>
  <si>
    <t>Ocjenjuje prirodu, ozbiljnost i učestalost izloženosti fizičkim uvjetima rada i opasnostima: buka, kemikalije, vibracije, vremenski uvjeti, opasni strojevi, visina, električna struja, biološke štetnosti i slično. Psihosocijalni rizici vrednuju se odvojeno kroz podkriterij Psihosocijalni i emocionalni zahtjevi. Pretpostavlja se da se primjenjuju svi propisani standardi zaštite zdravlja i sigurnosti.</t>
  </si>
  <si>
    <t>5) OBRAZAC ZA PROCJENU RADNOG MJESTA - primjer</t>
  </si>
  <si>
    <t>CEO</t>
  </si>
  <si>
    <t>Sustav je dizajniran da radi za cijeli SME raspon (15–69 radnih mjesta, 20–249 zaposlenih). Evo kako ga koristiti ovisno o veličini:</t>
  </si>
  <si>
    <t>Kada dva radna mjesta imaju ISTI zbroj bodova, a složenost je različita</t>
  </si>
  <si>
    <t>Zastupljenost spolova Primjer</t>
  </si>
  <si>
    <t>Arhitekt/Arhitektica</t>
  </si>
  <si>
    <t>Građevinski radnik/radnica</t>
  </si>
  <si>
    <t>Opis glavnih zadataka</t>
  </si>
  <si>
    <t>ORG jedinica</t>
  </si>
  <si>
    <t>Direktna linija odgovornosti</t>
  </si>
  <si>
    <t>Komentar</t>
  </si>
  <si>
    <t>Kategorija složenosti/Platni razred</t>
  </si>
  <si>
    <t>Direktor/ica sektora za razvoj</t>
  </si>
  <si>
    <t>Vodi sektor razvoja; definira razvojnu strategiju, prioritete i ciljeve sektora; upravlja portfeljem razvojnih projekata i resursima; koordinira rad voditelja projekata; izvještava upravu o napretku i ključnim rizicima; predstavlja organizaciju pred vanjskim partnerima u području razvoja.</t>
  </si>
  <si>
    <t>Sektor razvoja</t>
  </si>
  <si>
    <t>Uprava (CEO/COO)</t>
  </si>
  <si>
    <t>Voditelj/ica projekta</t>
  </si>
  <si>
    <t>Vodi dodijeljene projekte od pokretanja do zatvaranja; planira opseg, rokove, proračun i resurse; koordinira projektni tim i dionike; prati napredak i rizike; izvještava naručitelja projekta i rukovodstvo; osigurava ostvarenje projektnih ciljeva u zadanim okvirima.</t>
  </si>
  <si>
    <t>Viši stručnjak/inja</t>
  </si>
  <si>
    <t>Samostalno rješava složene stručne zadatke u svom području; razvija metodologije, standarde i smjernice rada; pruža ekspertnu podršku voditeljima projekata i drugim članovima tima; sudjeluje u najzahtjevnijim analizama i projektima; mentorira mlađe kolege i prenosi znanje unutar sektora.</t>
  </si>
  <si>
    <t>Analitičar/ka</t>
  </si>
  <si>
    <t>Prikuplja, obrađuje i analizira podatke iz internih i vanjskih izvora; priprema analitičke izvještaje, preglede i preporuke za potrebe odlučivanja; sudjeluje u izradi prognoza i procjena; suradđuje sa stručnjacima iz drugih područja na interpretaciji rezultata.</t>
  </si>
  <si>
    <t>Obavlja administrativne i organizacijske poslove podrške sektoru; vodi evidencije, dokumentaciju i arhivu; priprema dopise, zapisnike i izvještaje; koordinira sastanke i komunikaciju s internim i vanjskim dionicima; brine o uredskim materijalima i tehničkoj podršci timu.</t>
  </si>
  <si>
    <t xml:space="preserve">Za svaki podkriterij procjenjivač bira jednu od 7 razina. Bodovi po razini razlikuju se za svaki podkriterij jer svaki ima svoj maksimum </t>
  </si>
  <si>
    <t>• L0 koristi se SAMO kada podkriterij uopće ne postoji na radnom mjestu.</t>
  </si>
  <si>
    <t>Direktori sektora, Voditelji odjela, Rukovoditelji i  Senior eksperti</t>
  </si>
  <si>
    <t>Za svaki od 14 podkriterija izaberite razinu iz padajućeg izbornika. Bodovi se računaju automatski. Na dnu: ukupni zbroj i pripadajući platni razred.</t>
  </si>
  <si>
    <t>Minimum platnog razreda (EUR)</t>
  </si>
  <si>
    <t>Maksimum platnog razreda (EUR)</t>
  </si>
  <si>
    <t>4) Kategorije složenosti /Platni Razredi</t>
  </si>
  <si>
    <t>Odbor za procjenu
(HR + relevantni voditelji)</t>
  </si>
  <si>
    <t>Vlasnik ili direktor</t>
  </si>
  <si>
    <t>5–6 platnih razreda</t>
  </si>
  <si>
    <t>HR i direktor</t>
  </si>
  <si>
    <t>Svih 6 platnih razreda</t>
  </si>
  <si>
    <t xml:space="preserve">3–5 platnih razreda </t>
  </si>
  <si>
    <t xml:space="preserve">Preporučuje se pojednostavljeni postupak procjene prilagođen stvarnoj organizacijskoj strukturi. </t>
  </si>
  <si>
    <t>Postupak: (1) viši razred dodjeljuje se radnom mjestu s više bodova na kriteriju #9 Utjecaj na rezultat; (2) ako su bodovi izjednačeni, odlučuje kriterij #6 Odgovornost za ljude; (3) ako i dalje postoji izjednačenje, oba radna mjesta razvrstavaju se u isti razred. Odluku donosi odbor uz pisano obrazloženje.</t>
  </si>
  <si>
    <t>Procjena se provodi u dva koraka: prijedlog HR-a i potvrda direktora. Kod istog broja bodova primjenjuje se tie-breaker pravilo.</t>
  </si>
  <si>
    <t>Procjenu provode HR direktor i relevantni rukovoditelj radnog mjesta. Odbor potom sagledava ujednačenost procjena kroz cijelu organizaciju i odobrava konačne razrede uz pisano obrazloženje. Preporučuje se godišnja kalibracija i revizija procjena svake 2 godine.</t>
  </si>
  <si>
    <t>⚠ VAŽNO: benchmark uloge su OKVIRNE. Vaše radno mjesto može biti drukčije zbog veličine tvrtke, branše ili specifičnih zahtjeva. Uvijek koristite Opis podkriterija kao primarni izvor, a benchmark kao pomoć.</t>
  </si>
  <si>
    <t>📌 Benchmark prikazuje primjer poslova za srednju tvrtku (60–150 zaposlenih, ~30–60 radnih mjesta).</t>
  </si>
  <si>
    <t>2) Ukupno% prema kriterijima</t>
  </si>
  <si>
    <t>📝Uputa: Ovdje su navedeni primjeri opisa poslova za radna mjesta.  Prema potrebi se mogu dodati novi stupci za upisivanje dodatnih relevantnih informacija o radnom mjestu.</t>
  </si>
  <si>
    <t xml:space="preserve">Plan kriterija i podkriterija za srednje tvrtke </t>
  </si>
  <si>
    <t xml:space="preserve">📝 Uputa: </t>
  </si>
  <si>
    <t>1. Unesite broj zaposlenih žena i muškaraca po radnom mjestu u donju tablicu (primjere možete obrisati).</t>
  </si>
  <si>
    <t>Administrativno - manualna</t>
  </si>
  <si>
    <t>Svrha radnog mjesta</t>
  </si>
  <si>
    <t>Vodi sektor razvoja i usmjerava razvojnu strategiju kako bi osigurao/la ostvarenje razvojnih ciljeva organizacije.</t>
  </si>
  <si>
    <t>Vodi dodijeljene projekte od pokretanja do zatvaranja kako bi osigurao/la ostvarenje projektnih ciljeva unutar zadanih rokova i proračuna.</t>
  </si>
  <si>
    <t>Rješava složene stručne zadatke i razvija metodologije i standarde kako bi podigao/la kvalitetu i stručnu razinu rada sektora.</t>
  </si>
  <si>
    <t>Prikuplja i analizira podatke te izrađuje analitičke izvještaje kako bi podržao/la donošenje poslovnih odluka.</t>
  </si>
  <si>
    <t>Obavlja administrativne i organizacijske poslove kako bi podržao/la nesmetano funkcioniranje sektora.</t>
  </si>
  <si>
    <t>Kratki opis kriterija i podkriterija</t>
  </si>
  <si>
    <r>
      <t xml:space="preserve">Vještine
</t>
    </r>
    <r>
      <rPr>
        <sz val="11"/>
        <color theme="1" tint="0.34998626667073579"/>
        <rFont val="Calibri"/>
        <family val="2"/>
        <charset val="238"/>
      </rPr>
      <t>(Vještine obuhvaćaju znanje, sposobnosti i kompetencije potrebne za obavljanje posla na radnom mjestu, stečene kroz teorijsko učenje, praktično osposobljavanje, radno iskustvo ili kombinacijom navedenog)</t>
    </r>
  </si>
  <si>
    <t>Vještine rješavanja problema</t>
  </si>
  <si>
    <t>Ocjenjuje znanja koja su potrebna za obavljanje posla na radnom mjestu, a koja su izvan osnovnog stručnog područja pokrivenog formalnim obrazovanjem. Uključuje tehnička i opća poslovna znanja iz različitih domena.</t>
  </si>
  <si>
    <r>
      <t xml:space="preserve">Odgovornost 
</t>
    </r>
    <r>
      <rPr>
        <sz val="11"/>
        <color theme="1" tint="0.34998626667073579"/>
        <rFont val="Calibri"/>
        <family val="2"/>
        <charset val="238"/>
      </rPr>
      <t>(Odgovornost obuhvaća formalnu i stvarnu odgovornost za ljude, materijalna dobra, informacije, financijske resurse i utjecaj na poslovni rezultat organizacije)</t>
    </r>
  </si>
  <si>
    <r>
      <t xml:space="preserve">Radni napor
</t>
    </r>
    <r>
      <rPr>
        <sz val="11"/>
        <color theme="1" tint="0.34998626667073579"/>
        <rFont val="Calibri"/>
        <family val="2"/>
        <charset val="238"/>
      </rPr>
      <t>(Radni napor obuhvaća mentalne, emocionalne i fizičke zahtjeve koje radno mjesto postavlja pred zaposlenika)</t>
    </r>
  </si>
  <si>
    <t>Ocjenjuje intenzitet i tip mentalnog napora potrebnog za obavljanje posla na radnom mjestu. Vrednuju se intenzitet i dugotrajnost koncentracije, struktura informacija (od jasno definiranih do nestrukturiranih i neopipljivih) te tip kognitivnog rada (od rutinske pažnje do konceptualnog i vizionarskog razmišljanja).</t>
  </si>
  <si>
    <r>
      <t xml:space="preserve">Radni uvjeti 
</t>
    </r>
    <r>
      <rPr>
        <sz val="11"/>
        <color theme="1" tint="0.34998626667073579"/>
        <rFont val="Calibri"/>
        <family val="2"/>
        <charset val="238"/>
      </rPr>
      <t>(Radni uvjeti obuhvaćaju sve karakteristike okruženja i organizacijskih zahtjeva koji utječu na zaposlenika pri obavljanju posla na radnom mjestu)</t>
    </r>
  </si>
  <si>
    <t>Struktura: 4 kriterija, 14 podkriterija × 7 razina (L0–L6), max 800 bodova, 6 kategorija složenosti/platnih razreda</t>
  </si>
  <si>
    <t>Širina Kategorije složenosti/Razreda</t>
  </si>
  <si>
    <t>VREDNOVANJE RADNIH MJESTA ZA SREDNJE VELIKU TVRTKU (20–249 zaposlenih, ~16–69 radnih mjesta)</t>
  </si>
  <si>
    <t>Ocjenjuje razinu stručnih znanja, radnog iskustva i formalnog obrazovanja koje radno mjesto traži. Od srednje proširene razine dalje vrednuje se ekspertna ili upravljačka dimenzija, dubinsko stručno-tehničko znanje ili znanja iz menadžmenta i poslovanja. Procjenjuje se ono što radno mjesto zahtijeva, ne ono što osoba trenutno posjeduje.</t>
  </si>
  <si>
    <t>Ocjenjuje prirodu problema koje radno mjesto rješava, od rutinskih i standardnih s poznatim rješenjima, preko nestandardnih i višedimenzionalnih, do problema bez presedana koji traže kreiranje novih metodologija. Vrednuje se definiranost problema, broj povezanih čimbenika, jedinstvenost i postojanje gotovih rješenja u struci ili praksi organizacije.</t>
  </si>
  <si>
    <t>Ocjenjuje odgovornost za rad drugih ljudi. Vrednuju se tri ravnopravna oblika vodstva: linijsko (hijerarhijsko vođenje tima), funkcionalno (vođenje u matričnoj organizaciji) i stručno (usmjeravanje rada drugih bez formalnih ovlasti, kroz standarde i metode rada). Vrednuje se i doseg odgovornosti, od neformalne podrške, preko vodstva tima ili stručnog područja, do formalne odgovornosti za organizacijske cjeline i strateške odgovornosti za cijelu organizaciju. Na višim razinama (formalna odgovornost za organizacijske cjeline i više) ocjenjuje se isključivo linijsko i funkcionalno vodstvo.</t>
  </si>
  <si>
    <t>Ocjenjuje odgovornost za novčane tokove, proračune, prihode, troškove i profitabilnost. Vrednuje se opseg financijske odgovornosti, od rukovanja manjim iznosima u svakodnevnom radu, preko upravljanja proračunom organizacijske jedinice ili profitabilnošću projekata, do strateške odgovornosti za ukupne prihode i rashode cijele organizacije.</t>
  </si>
  <si>
    <t>Ocjenjuje odgovornost za rukovanje informacijama i podacima, njihovo prikupljanje, pohranu, obradu i čuvanje povjerljivosti. Vrednuju se osjetljivost informacija kojima radno mjesto raspolaže i mogući učinci njihovog neovlaštenog otkrivanja ili gubitka.</t>
  </si>
  <si>
    <t>Ocjenjuje koliko rad na radnom mjestu utječe na procese, proizvod, uslugu ili poslovni rezultat organizacije. Vrednuju se tri dimenzije: izravnost utjecaja (od posrednog doprinosa do izravnog oblikovanja rezultata), doseg posljedica (od internih smetnji, preko učinka na korisnika, do utjecaja na tržišnu poziciju organizacije) te mogućnost pravovremenog ispravka pogreške prije nego postane nepovratna. Od razine djelomičnog utjecaja nadalje razlikuju se dvije dimenzije doprinosa, ekspertna (stručno oblikovanje outputa) i upravljačka (utjecaj kroz organizaciju procesa, ljudi i aktivnosti).</t>
  </si>
  <si>
    <t>Ocjenjuje složenost odluka koje radno mjesto samostalno donosi i razinu samostalnosti u njihovom donošenju, od rutinskih odluka po propisanom postupku, preko odluka koje traže prosudbu unutar definiranog okvira, do strateških odluka koje radno mjesto samostalno oblikuje. Doseg učinka i posljedice odluka vrednuju se kroz podkriterije Utjecaj na rezultat i Odgovornosti.</t>
  </si>
  <si>
    <t>Ocjenjuje organizacijske zahtjeve radnog mjesta koji utječu na ravnotežu privatnog i poslovnog života zaposlenika, fleksibilnost rasporeda, službena putovanja, rad u nestandardno vrijeme i digitalna dostupnost izvan radnog vremena. Vrednuju se intenzitet i učestalost takvih zahtjeva.</t>
  </si>
  <si>
    <t>SUSTAV VREDNOVANJA RADNIH MJESTA, Model ZA  SREDNJE TVRTKE (SME)</t>
  </si>
  <si>
    <t>2) RAZINE OCJENJIVANJA, 7 razina (L0–L6) po svakom podkriteriju</t>
  </si>
  <si>
    <t>Početna razina, vrlo niski zahtjevi, jednostavan rad.</t>
  </si>
  <si>
    <t>Standardna razina, osnovni zahtjevi, rad po poznatim pravilima.</t>
  </si>
  <si>
    <t>Samostalna razina, umjereni zahtjevi, kvalificiran i samostalan rad.</t>
  </si>
  <si>
    <t>Napredna razina, povišeni zahtjevi, rad iznad prosjeka.</t>
  </si>
  <si>
    <t>Vrlo visoka razina, visoki zahtjevi, značajna složenost ili opterećenje.</t>
  </si>
  <si>
    <t>Najviša razina, najviši mogući zahtjevi za podkriterij.</t>
  </si>
  <si>
    <t>• Bodovi po razini razlikuju se za svaki podkriterij jer svaki podkriterij ima različit maksimalni broj bodova (ponder kriterija). Progresija je ista, L0 uvijek 0, L6 uvijek maksimum, ostale razine proporcionalno.</t>
  </si>
  <si>
    <t>Za svaki od 14 podkriterija, procjenjivač bira razinu koja najbolje odgovara radnom mjestu.</t>
  </si>
  <si>
    <t>Pravilo korištenja: kada procjenjujete novo radno mjesto, pronađite benchmark ulogu najsličniju po opisu i počnite od njezinih ocjena, zatim ih prilagodite specifičnostima Vaše organizacije.</t>
  </si>
  <si>
    <t>Samostalna stručna analiza, prijedlozi, projekti, bez formalne odgovornosti za tim.</t>
  </si>
  <si>
    <t>Opis radnog mjesta</t>
  </si>
  <si>
    <t>Ukupan zbroj bodova (max 800) određuje poziciju u kategoriji složenosti/ platnom razredu. Odredite raspone platnih razreda za svaku kategoriju. Platni razredi se mogu i preklapati, kako bi se omogućio razvoj karijere</t>
  </si>
  <si>
    <t>📝 Uputa: U tablici niže možete mijenjati razine bodova po podkriterijima, vodeći računa da ukupan zbroj bodova bude 800.</t>
  </si>
  <si>
    <t>📝 Uputa: U tablici niže prema potrebi možete napraviti izmjenu maksimalnog raspona po kategoriji složenosti. Minimum je unaprijed postavljen.
Ukupan zbroj bodova (max 800) određuje poziciju u kategoriji složenosti/ platnom razredu. Odredite raspone platnih razreda za svaku kategoriju. Platni razredi se mogu i preklapati, kako bi se omogućio razvoj karijere.</t>
  </si>
  <si>
    <t>Naziv radnog mjesta</t>
  </si>
  <si>
    <t>BENCHMARK ULOGE, PRIMJER ZA SREDNJU SME TVRTKU (20–249 zaposlenih, ~16–69 radnih mjesta)</t>
  </si>
  <si>
    <t>Kategorija složenosti RM (R1-R6)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</si>
</sst>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8">
    <font>
      <sz val="11"/>
      <color theme="1"/>
      <name val="Aptos Narrow"/>
      <family val="2"/>
      <charset val="238"/>
      <scheme val="minor"/>
    </font>
    <font>
      <b/>
      <sz val="11"/>
      <color theme="1"/>
      <name val="Aptos Narrow"/>
      <family val="2"/>
      <charset val="238"/>
      <scheme val="minor"/>
    </font>
    <font>
      <b/>
      <sz val="11"/>
      <color theme="1"/>
      <name val="Aptos Narrow"/>
      <family val="2"/>
      <scheme val="minor"/>
    </font>
    <font>
      <sz val="11"/>
      <color theme="1"/>
      <name val="Aptos Narrow"/>
      <family val="2"/>
      <scheme val="minor"/>
    </font>
    <font>
      <sz val="11"/>
      <color theme="1"/>
      <name val="Aptos Narrow"/>
      <family val="2"/>
      <charset val="238"/>
      <scheme val="minor"/>
    </font>
    <font>
      <b/>
      <sz val="11"/>
      <color theme="1"/>
      <name val="Calibri"/>
      <family val="2"/>
      <charset val="238"/>
    </font>
    <font>
      <sz val="11"/>
      <color theme="1"/>
      <name val="Calibri"/>
      <family val="2"/>
      <charset val="238"/>
    </font>
    <font>
      <sz val="11"/>
      <color rgb="FF9C0006"/>
      <name val="Aptos Narrow"/>
      <family val="2"/>
      <charset val="238"/>
      <scheme val="minor"/>
    </font>
    <font>
      <b/>
      <sz val="11"/>
      <color rgb="FFFFFFFF"/>
      <name val="Aptos Narrow"/>
      <family val="2"/>
      <charset val="238"/>
      <scheme val="minor"/>
    </font>
    <font>
      <b/>
      <sz val="12"/>
      <color rgb="FF1F4E79"/>
      <name val="Aptos Narrow"/>
      <family val="2"/>
      <charset val="238"/>
      <scheme val="minor"/>
    </font>
    <font>
      <i/>
      <sz val="10"/>
      <color rgb="FFC00000"/>
      <name val="Aptos Narrow"/>
      <family val="2"/>
      <charset val="238"/>
      <scheme val="minor"/>
    </font>
    <font>
      <sz val="11"/>
      <color theme="1"/>
      <name val="Myriad Pro"/>
      <family val="2"/>
    </font>
    <font>
      <b/>
      <sz val="12"/>
      <color theme="1"/>
      <name val="Calibri"/>
      <family val="2"/>
      <charset val="238"/>
    </font>
    <font>
      <b/>
      <sz val="14"/>
      <color theme="1"/>
      <name val="Calibri"/>
      <family val="2"/>
      <charset val="238"/>
    </font>
    <font>
      <sz val="12"/>
      <color theme="1"/>
      <name val="Calibri"/>
      <family val="2"/>
      <charset val="238"/>
    </font>
    <font>
      <b/>
      <sz val="12"/>
      <color theme="1"/>
      <name val="Aptos Narrow"/>
      <family val="2"/>
      <charset val="238"/>
      <scheme val="minor"/>
    </font>
    <font>
      <b/>
      <sz val="14"/>
      <color rgb="FFFFFFFF"/>
      <name val="Aptos Narrow"/>
      <family val="2"/>
      <charset val="238"/>
      <scheme val="minor"/>
    </font>
    <font>
      <i/>
      <sz val="11"/>
      <color rgb="FF595959"/>
      <name val="Aptos Narrow"/>
      <family val="2"/>
      <charset val="238"/>
      <scheme val="minor"/>
    </font>
    <font>
      <i/>
      <sz val="10"/>
      <color rgb="FF808080"/>
      <name val="Aptos Narrow"/>
      <family val="2"/>
      <charset val="238"/>
      <scheme val="minor"/>
    </font>
    <font>
      <sz val="10"/>
      <color rgb="FF595959"/>
      <name val="Aptos Narrow"/>
      <family val="2"/>
      <charset val="238"/>
      <scheme val="minor"/>
    </font>
    <font>
      <i/>
      <sz val="10"/>
      <color rgb="FF595959"/>
      <name val="Aptos Narrow"/>
      <family val="2"/>
      <charset val="238"/>
      <scheme val="minor"/>
    </font>
    <font>
      <b/>
      <sz val="12"/>
      <color rgb="FFFFFFFF"/>
      <name val="Aptos Narrow"/>
      <family val="2"/>
      <charset val="238"/>
      <scheme val="minor"/>
    </font>
    <font>
      <b/>
      <i/>
      <sz val="11"/>
      <color rgb="FFC00000"/>
      <name val="Aptos Narrow"/>
      <family val="2"/>
      <charset val="238"/>
      <scheme val="minor"/>
    </font>
    <font>
      <b/>
      <sz val="10"/>
      <color rgb="FF7F6000"/>
      <name val="Aptos Narrow"/>
      <family val="2"/>
      <charset val="238"/>
      <scheme val="minor"/>
    </font>
    <font>
      <b/>
      <sz val="14"/>
      <color theme="1"/>
      <name val="Aptos Narrow"/>
      <family val="2"/>
      <charset val="238"/>
      <scheme val="minor"/>
    </font>
    <font>
      <b/>
      <sz val="16"/>
      <color rgb="FF1F4E79"/>
      <name val="Aptos Narrow"/>
      <family val="2"/>
      <charset val="238"/>
      <scheme val="minor"/>
    </font>
    <font>
      <b/>
      <sz val="9"/>
      <color rgb="FFFFFFFF"/>
      <name val="Aptos Narrow"/>
      <family val="2"/>
      <charset val="238"/>
      <scheme val="minor"/>
    </font>
    <font>
      <b/>
      <sz val="11"/>
      <color theme="1"/>
      <name val="Aptos Narrow"/>
      <family val="2"/>
      <scheme val="minor"/>
    </font>
    <font>
      <sz val="11"/>
      <color theme="1"/>
      <name val="Aptos Narrow"/>
      <family val="2"/>
      <scheme val="minor"/>
    </font>
    <font>
      <b/>
      <i/>
      <sz val="11"/>
      <color theme="1"/>
      <name val="Aptos Narrow"/>
      <family val="2"/>
      <charset val="238"/>
      <scheme val="minor"/>
    </font>
    <font>
      <b/>
      <sz val="11"/>
      <color rgb="FFFFFFFF"/>
      <name val="Aptos Narrow"/>
      <family val="2"/>
      <scheme val="minor"/>
    </font>
    <font>
      <b/>
      <sz val="12"/>
      <color theme="1"/>
      <name val="Aptos Narrow"/>
      <family val="2"/>
      <scheme val="minor"/>
    </font>
    <font>
      <b/>
      <sz val="11"/>
      <color rgb="FFFF0000"/>
      <name val="Aptos Narrow"/>
      <family val="2"/>
      <scheme val="minor"/>
    </font>
    <font>
      <sz val="11"/>
      <name val="Aptos Narrow"/>
      <family val="2"/>
      <scheme val="minor"/>
    </font>
    <font>
      <sz val="11"/>
      <name val="Aptos Narrow"/>
      <family val="2"/>
      <charset val="238"/>
      <scheme val="minor"/>
    </font>
    <font>
      <b/>
      <sz val="11"/>
      <color rgb="FFFFFFFF"/>
      <name val="Calibri"/>
      <family val="2"/>
      <charset val="238"/>
    </font>
    <font>
      <b/>
      <sz val="14"/>
      <color rgb="FFFFFFFF"/>
      <name val="Calibri"/>
      <family val="2"/>
      <charset val="238"/>
    </font>
    <font>
      <b/>
      <sz val="12"/>
      <color rgb="FF1F4E79"/>
      <name val="Calibri"/>
      <family val="2"/>
      <charset val="238"/>
    </font>
    <font>
      <b/>
      <sz val="10"/>
      <color rgb="FF1F4E79"/>
      <name val="Calibri"/>
      <family val="2"/>
      <charset val="238"/>
    </font>
    <font>
      <sz val="10"/>
      <color rgb="FF1F4E79"/>
      <name val="Calibri"/>
      <family val="2"/>
      <charset val="238"/>
    </font>
    <font>
      <sz val="28"/>
      <color theme="1"/>
      <name val="Aptos Narrow"/>
      <family val="2"/>
      <charset val="238"/>
      <scheme val="minor"/>
    </font>
    <font>
      <sz val="11"/>
      <color rgb="FF333333"/>
      <name val="Calibri"/>
      <family val="2"/>
      <charset val="238"/>
    </font>
    <font>
      <b/>
      <sz val="16"/>
      <color rgb="FF1F4E79"/>
      <name val="Calibri"/>
      <family val="2"/>
      <charset val="238"/>
    </font>
    <font>
      <b/>
      <sz val="10"/>
      <color rgb="FFFFFFFF"/>
      <name val="Calibri"/>
      <family val="2"/>
      <charset val="238"/>
    </font>
    <font>
      <b/>
      <sz val="10"/>
      <color rgb="FF333333"/>
      <name val="Calibri"/>
      <family val="2"/>
      <charset val="238"/>
    </font>
    <font>
      <i/>
      <sz val="9"/>
      <color rgb="FF999999"/>
      <name val="Calibri"/>
      <family val="2"/>
      <charset val="238"/>
    </font>
    <font>
      <b/>
      <sz val="13"/>
      <color rgb="FFFFFFFF"/>
      <name val="Calibri"/>
      <family val="2"/>
      <charset val="238"/>
    </font>
    <font>
      <b/>
      <sz val="11"/>
      <color rgb="FFFFFFFF"/>
      <name val="Myriad Pro"/>
      <family val="2"/>
    </font>
    <font>
      <sz val="11"/>
      <color rgb="FF000000"/>
      <name val="Aptos Narrow"/>
      <family val="2"/>
      <charset val="238"/>
      <scheme val="minor"/>
    </font>
    <font>
      <i/>
      <sz val="11"/>
      <color theme="1"/>
      <name val="Myriad Pro"/>
      <family val="2"/>
    </font>
    <font>
      <b/>
      <sz val="10"/>
      <name val="Aptos Narrow"/>
      <family val="2"/>
      <scheme val="minor"/>
    </font>
    <font>
      <b/>
      <sz val="11"/>
      <name val="Aptos Narrow"/>
      <family val="2"/>
      <scheme val="minor"/>
    </font>
    <font>
      <sz val="10"/>
      <name val="Calibri"/>
      <family val="2"/>
      <charset val="238"/>
    </font>
    <font>
      <sz val="11"/>
      <name val="Calibri"/>
      <family val="2"/>
      <charset val="238"/>
    </font>
    <font>
      <b/>
      <sz val="11"/>
      <color rgb="FF1F3864"/>
      <name val="Calibri"/>
      <family val="2"/>
      <charset val="238"/>
    </font>
    <font>
      <sz val="11"/>
      <color theme="1" tint="0.34998626667073579"/>
      <name val="Calibri"/>
      <family val="2"/>
      <charset val="238"/>
    </font>
    <font>
      <sz val="11"/>
      <color rgb="FF1F3864"/>
      <name val="Calibri"/>
      <family val="2"/>
      <charset val="238"/>
    </font>
    <font>
      <sz val="11"/>
      <color rgb="FF595959"/>
      <name val="Calibri"/>
      <family val="2"/>
      <charset val="238"/>
    </font>
  </fonts>
  <fills count="34">
    <fill>
      <patternFill patternType="none"/>
    </fill>
    <fill>
      <patternFill patternType="gray125"/>
    </fill>
    <fill>
      <patternFill patternType="solid">
        <fgColor theme="8" tint="0.79998168889431442"/>
        <bgColor indexed="64"/>
      </patternFill>
    </fill>
    <fill>
      <patternFill patternType="solid">
        <fgColor rgb="FFFFC7CE"/>
      </patternFill>
    </fill>
    <fill>
      <patternFill patternType="solid">
        <fgColor rgb="FFC00000"/>
        <bgColor indexed="64"/>
      </patternFill>
    </fill>
    <fill>
      <patternFill patternType="solid">
        <fgColor rgb="FF1F4E79"/>
        <bgColor indexed="64"/>
      </patternFill>
    </fill>
    <fill>
      <patternFill patternType="solid">
        <fgColor rgb="FFFFFFFF"/>
        <bgColor indexed="64"/>
      </patternFill>
    </fill>
    <fill>
      <patternFill patternType="solid">
        <fgColor rgb="FFF2F2F2"/>
        <bgColor indexed="64"/>
      </patternFill>
    </fill>
    <fill>
      <patternFill patternType="solid">
        <fgColor rgb="FFD9E1F2"/>
        <bgColor indexed="64"/>
      </patternFill>
    </fill>
    <fill>
      <patternFill patternType="solid">
        <fgColor rgb="FFE2EFDA"/>
        <bgColor indexed="64"/>
      </patternFill>
    </fill>
    <fill>
      <patternFill patternType="solid">
        <fgColor rgb="FFFFF2CC"/>
        <bgColor indexed="64"/>
      </patternFill>
    </fill>
    <fill>
      <patternFill patternType="solid">
        <fgColor rgb="FFFCE4D6"/>
        <bgColor indexed="64"/>
      </patternFill>
    </fill>
    <fill>
      <patternFill patternType="solid">
        <fgColor rgb="FFE26B0A"/>
        <bgColor indexed="64"/>
      </patternFill>
    </fill>
    <fill>
      <patternFill patternType="solid">
        <fgColor rgb="FF1F4E79"/>
      </patternFill>
    </fill>
    <fill>
      <patternFill patternType="solid">
        <fgColor rgb="FFBDD7EE"/>
      </patternFill>
    </fill>
    <fill>
      <patternFill patternType="solid">
        <fgColor rgb="FFC6D9F1"/>
      </patternFill>
    </fill>
    <fill>
      <patternFill patternType="solid">
        <fgColor rgb="FFC5DEB3"/>
      </patternFill>
    </fill>
    <fill>
      <patternFill patternType="solid">
        <fgColor rgb="FFFAD9C1"/>
      </patternFill>
    </fill>
    <fill>
      <patternFill patternType="solid">
        <fgColor rgb="FFD9EAD3"/>
      </patternFill>
    </fill>
    <fill>
      <patternFill patternType="solid">
        <fgColor rgb="FFDDEEF6"/>
      </patternFill>
    </fill>
    <fill>
      <patternFill patternType="solid">
        <fgColor rgb="FFD6E4F0"/>
        <bgColor indexed="64"/>
      </patternFill>
    </fill>
    <fill>
      <patternFill patternType="solid">
        <fgColor theme="0"/>
        <bgColor indexed="64"/>
      </patternFill>
    </fill>
    <fill>
      <patternFill patternType="solid">
        <fgColor theme="3" tint="0.749992370372631"/>
        <bgColor indexed="64"/>
      </patternFill>
    </fill>
    <fill>
      <patternFill patternType="solid">
        <fgColor rgb="FFFFFFCC"/>
        <bgColor indexed="64"/>
      </patternFill>
    </fill>
    <fill>
      <patternFill patternType="solid">
        <fgColor theme="9" tint="0.39997558519241921"/>
        <bgColor indexed="64"/>
      </patternFill>
    </fill>
    <fill>
      <patternFill patternType="solid">
        <fgColor rgb="FFFFCC99"/>
        <bgColor indexed="64"/>
      </patternFill>
    </fill>
    <fill>
      <patternFill patternType="solid">
        <fgColor theme="3" tint="0.89999084444715716"/>
        <bgColor indexed="64"/>
      </patternFill>
    </fill>
    <fill>
      <patternFill patternType="solid">
        <fgColor rgb="FFFFF9C4"/>
        <bgColor indexed="64"/>
      </patternFill>
    </fill>
    <fill>
      <patternFill patternType="solid">
        <fgColor rgb="FF2F5597"/>
        <bgColor rgb="FF1F3864"/>
      </patternFill>
    </fill>
    <fill>
      <patternFill patternType="solid">
        <fgColor rgb="FFC6D9F1"/>
        <bgColor rgb="FFC9D9EA"/>
      </patternFill>
    </fill>
    <fill>
      <patternFill patternType="solid">
        <fgColor rgb="FFFFFFFF"/>
        <bgColor rgb="FFF2F2F2"/>
      </patternFill>
    </fill>
    <fill>
      <patternFill patternType="solid">
        <fgColor rgb="FFC5E0B4"/>
        <bgColor rgb="FFC8E6C9"/>
      </patternFill>
    </fill>
    <fill>
      <patternFill patternType="solid">
        <fgColor rgb="FFFCE4D6"/>
        <bgColor rgb="FFFFE0B2"/>
      </patternFill>
    </fill>
    <fill>
      <patternFill patternType="solid">
        <fgColor rgb="FFD6E4F0"/>
        <bgColor rgb="FFDDEEFF"/>
      </patternFill>
    </fill>
  </fills>
  <borders count="82">
    <border>
      <left/>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right/>
      <top style="medium">
        <color rgb="FFC00000"/>
      </top>
      <bottom style="medium">
        <color rgb="FFC00000"/>
      </bottom>
      <diagonal/>
    </border>
    <border>
      <left style="medium">
        <color rgb="FFC00000"/>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indexed="64"/>
      </left>
      <right style="thin">
        <color rgb="FFBFBFBF"/>
      </right>
      <top style="medium">
        <color indexed="64"/>
      </top>
      <bottom style="thin">
        <color rgb="FFBFBFBF"/>
      </bottom>
      <diagonal/>
    </border>
    <border>
      <left style="thin">
        <color rgb="FFBFBFBF"/>
      </left>
      <right style="thin">
        <color rgb="FFBFBFBF"/>
      </right>
      <top style="medium">
        <color indexed="64"/>
      </top>
      <bottom style="thin">
        <color rgb="FFBFBFBF"/>
      </bottom>
      <diagonal/>
    </border>
    <border>
      <left style="thin">
        <color rgb="FFBFBFBF"/>
      </left>
      <right style="medium">
        <color indexed="64"/>
      </right>
      <top style="medium">
        <color indexed="64"/>
      </top>
      <bottom style="thin">
        <color rgb="FFBFBFBF"/>
      </bottom>
      <diagonal/>
    </border>
    <border>
      <left style="medium">
        <color indexed="64"/>
      </left>
      <right style="thin">
        <color rgb="FFBFBFBF"/>
      </right>
      <top style="thin">
        <color rgb="FFBFBFBF"/>
      </top>
      <bottom style="thin">
        <color rgb="FFBFBFBF"/>
      </bottom>
      <diagonal/>
    </border>
    <border>
      <left style="thin">
        <color rgb="FFBFBFBF"/>
      </left>
      <right style="medium">
        <color indexed="64"/>
      </right>
      <top style="thin">
        <color rgb="FFBFBFBF"/>
      </top>
      <bottom style="thin">
        <color rgb="FFBFBFBF"/>
      </bottom>
      <diagonal/>
    </border>
    <border>
      <left style="thin">
        <color rgb="FFBFBFBF"/>
      </left>
      <right style="thin">
        <color rgb="FFBFBFBF"/>
      </right>
      <top/>
      <bottom style="medium">
        <color indexed="64"/>
      </bottom>
      <diagonal/>
    </border>
    <border>
      <left style="thin">
        <color rgb="FFBFBFBF"/>
      </left>
      <right style="medium">
        <color indexed="64"/>
      </right>
      <top/>
      <bottom style="medium">
        <color indexed="64"/>
      </bottom>
      <diagonal/>
    </border>
    <border>
      <left/>
      <right/>
      <top/>
      <bottom style="thin">
        <color rgb="FFBFBFBF"/>
      </bottom>
      <diagonal/>
    </border>
    <border>
      <left style="medium">
        <color rgb="FF1F4E79"/>
      </left>
      <right/>
      <top/>
      <bottom/>
      <diagonal/>
    </border>
    <border>
      <left style="medium">
        <color rgb="FF1F4E79"/>
      </left>
      <right/>
      <top style="medium">
        <color rgb="FF1F4E79"/>
      </top>
      <bottom style="medium">
        <color rgb="FF1F4E79"/>
      </bottom>
      <diagonal/>
    </border>
    <border>
      <left/>
      <right style="medium">
        <color rgb="FF1F4E79"/>
      </right>
      <top style="medium">
        <color rgb="FF1F4E79"/>
      </top>
      <bottom style="medium">
        <color rgb="FF1F4E79"/>
      </bottom>
      <diagonal/>
    </border>
    <border>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diagonal/>
    </border>
    <border>
      <left/>
      <right style="medium">
        <color theme="0"/>
      </right>
      <top/>
      <bottom/>
      <diagonal/>
    </border>
    <border>
      <left style="medium">
        <color theme="0"/>
      </left>
      <right style="thin">
        <color rgb="FFBFBFBF"/>
      </right>
      <top/>
      <bottom style="medium">
        <color theme="0"/>
      </bottom>
      <diagonal/>
    </border>
    <border>
      <left style="thin">
        <color rgb="FFBFBFBF"/>
      </left>
      <right style="thin">
        <color rgb="FFBFBFBF"/>
      </right>
      <top/>
      <bottom style="medium">
        <color theme="0"/>
      </bottom>
      <diagonal/>
    </border>
    <border>
      <left style="thin">
        <color rgb="FFBFBFBF"/>
      </left>
      <right style="medium">
        <color theme="0"/>
      </right>
      <top/>
      <bottom style="medium">
        <color theme="0"/>
      </bottom>
      <diagonal/>
    </border>
    <border>
      <left style="thin">
        <color rgb="FFBFBFBF"/>
      </left>
      <right/>
      <top style="medium">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1F4E79"/>
      </left>
      <right style="thin">
        <color rgb="FFB4C6E7"/>
      </right>
      <top style="thin">
        <color rgb="FF1F4E79"/>
      </top>
      <bottom style="thin">
        <color rgb="FFB4C6E7"/>
      </bottom>
      <diagonal/>
    </border>
    <border>
      <left style="thin">
        <color rgb="FFB4C6E7"/>
      </left>
      <right style="thin">
        <color rgb="FFB4C6E7"/>
      </right>
      <top style="thin">
        <color rgb="FF1F4E79"/>
      </top>
      <bottom style="thin">
        <color rgb="FFB4C6E7"/>
      </bottom>
      <diagonal/>
    </border>
    <border>
      <left style="thin">
        <color rgb="FFB4C6E7"/>
      </left>
      <right/>
      <top style="thin">
        <color rgb="FF1F4E79"/>
      </top>
      <bottom style="thin">
        <color rgb="FFB4C6E7"/>
      </bottom>
      <diagonal/>
    </border>
    <border>
      <left/>
      <right style="thin">
        <color rgb="FF1F4E79"/>
      </right>
      <top style="thin">
        <color rgb="FF1F4E79"/>
      </top>
      <bottom/>
      <diagonal/>
    </border>
    <border>
      <left style="thin">
        <color rgb="FF1F4E79"/>
      </left>
      <right style="thin">
        <color rgb="FFB4C6E7"/>
      </right>
      <top style="thin">
        <color rgb="FFB4C6E7"/>
      </top>
      <bottom style="thin">
        <color rgb="FFB4C6E7"/>
      </bottom>
      <diagonal/>
    </border>
    <border>
      <left style="thin">
        <color rgb="FFB4C6E7"/>
      </left>
      <right style="thin">
        <color rgb="FFB4C6E7"/>
      </right>
      <top style="thin">
        <color rgb="FFB4C6E7"/>
      </top>
      <bottom style="thin">
        <color rgb="FFB4C6E7"/>
      </bottom>
      <diagonal/>
    </border>
    <border>
      <left style="thin">
        <color rgb="FFB4C6E7"/>
      </left>
      <right/>
      <top style="thin">
        <color rgb="FFB4C6E7"/>
      </top>
      <bottom style="thin">
        <color rgb="FFB4C6E7"/>
      </bottom>
      <diagonal/>
    </border>
    <border>
      <left/>
      <right style="thin">
        <color rgb="FF1F4E79"/>
      </right>
      <top style="thin">
        <color rgb="FFB4C6E7"/>
      </top>
      <bottom/>
      <diagonal/>
    </border>
    <border>
      <left/>
      <right style="thin">
        <color rgb="FF1F4E79"/>
      </right>
      <top/>
      <bottom/>
      <diagonal/>
    </border>
    <border>
      <left/>
      <right style="thin">
        <color rgb="FF1F4E79"/>
      </right>
      <top style="thin">
        <color rgb="FF1F4E79"/>
      </top>
      <bottom style="thin">
        <color rgb="FF1F4E79"/>
      </bottom>
      <diagonal/>
    </border>
    <border>
      <left style="thin">
        <color rgb="FF1F4E79"/>
      </left>
      <right style="thin">
        <color rgb="FF1F4E79"/>
      </right>
      <top style="thin">
        <color rgb="FF1F4E79"/>
      </top>
      <bottom style="thin">
        <color rgb="FF1F4E79"/>
      </bottom>
      <diagonal/>
    </border>
    <border>
      <left style="thin">
        <color rgb="FF1F4E79"/>
      </left>
      <right style="thin">
        <color rgb="FFB4C6E7"/>
      </right>
      <top style="thin">
        <color rgb="FFB4C6E7"/>
      </top>
      <bottom style="thin">
        <color rgb="FF1F4E79"/>
      </bottom>
      <diagonal/>
    </border>
    <border>
      <left style="thin">
        <color rgb="FFB4C6E7"/>
      </left>
      <right style="thin">
        <color rgb="FFB4C6E7"/>
      </right>
      <top style="thin">
        <color rgb="FFB4C6E7"/>
      </top>
      <bottom style="thin">
        <color rgb="FF1F4E79"/>
      </bottom>
      <diagonal/>
    </border>
    <border>
      <left style="thin">
        <color rgb="FFB4C6E7"/>
      </left>
      <right/>
      <top style="thin">
        <color rgb="FFB4C6E7"/>
      </top>
      <bottom style="thin">
        <color rgb="FF1F4E79"/>
      </bottom>
      <diagonal/>
    </border>
    <border>
      <left/>
      <right style="thin">
        <color rgb="FF1F4E79"/>
      </right>
      <top style="thin">
        <color rgb="FFB4C6E7"/>
      </top>
      <bottom style="thin">
        <color rgb="FF1F4E79"/>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s>
  <cellStyleXfs count="4">
    <xf numFmtId="0" fontId="0" fillId="0" borderId="0"/>
    <xf numFmtId="0" fontId="7" fillId="3" borderId="0" applyNumberFormat="0" applyBorder="0" applyAlignment="0" applyProtection="0"/>
    <xf numFmtId="9" fontId="4" fillId="0" borderId="0" applyFont="0" applyFill="0" applyBorder="0" applyAlignment="0" applyProtection="0"/>
    <xf numFmtId="0" fontId="3" fillId="0" borderId="0"/>
  </cellStyleXfs>
  <cellXfs count="333">
    <xf numFmtId="0" fontId="0" fillId="0" borderId="0" xfId="0"/>
    <xf numFmtId="0" fontId="0" fillId="0" borderId="0" xfId="0" applyAlignment="1">
      <alignment vertical="center" wrapText="1"/>
    </xf>
    <xf numFmtId="0" fontId="2" fillId="0" borderId="0" xfId="0" applyFont="1" applyAlignment="1">
      <alignment horizontal="center" vertical="center" wrapText="1"/>
    </xf>
    <xf numFmtId="0" fontId="11" fillId="0" borderId="0" xfId="3" applyFont="1"/>
    <xf numFmtId="0" fontId="11" fillId="0" borderId="0" xfId="3" applyFont="1" applyAlignment="1">
      <alignment horizontal="center" vertical="center"/>
    </xf>
    <xf numFmtId="0" fontId="6" fillId="0" borderId="0" xfId="3" applyFont="1"/>
    <xf numFmtId="0" fontId="6" fillId="0" borderId="0" xfId="3" applyFont="1" applyAlignment="1">
      <alignment horizontal="center" vertical="center"/>
    </xf>
    <xf numFmtId="0" fontId="12" fillId="0" borderId="0" xfId="3" applyFont="1" applyAlignment="1">
      <alignment vertical="center"/>
    </xf>
    <xf numFmtId="0" fontId="5" fillId="0" borderId="0" xfId="3" applyFont="1" applyAlignment="1">
      <alignment vertical="center"/>
    </xf>
    <xf numFmtId="0" fontId="12" fillId="0" borderId="0" xfId="3" applyFont="1"/>
    <xf numFmtId="0" fontId="0" fillId="0" borderId="0" xfId="0" applyAlignment="1">
      <alignment horizontal="center"/>
    </xf>
    <xf numFmtId="0" fontId="0" fillId="0" borderId="2" xfId="0" applyBorder="1" applyAlignment="1">
      <alignment vertical="center" wrapText="1"/>
    </xf>
    <xf numFmtId="0" fontId="9" fillId="8" borderId="0" xfId="0" applyFont="1" applyFill="1"/>
    <xf numFmtId="0" fontId="20" fillId="0" borderId="0" xfId="0" applyFont="1"/>
    <xf numFmtId="0" fontId="8" fillId="5" borderId="9" xfId="0" applyFont="1" applyFill="1" applyBorder="1" applyAlignment="1">
      <alignment horizontal="center" wrapText="1"/>
    </xf>
    <xf numFmtId="0" fontId="8" fillId="5" borderId="9" xfId="0" applyFont="1" applyFill="1" applyBorder="1" applyAlignment="1">
      <alignment horizontal="center" vertical="center" wrapText="1"/>
    </xf>
    <xf numFmtId="0" fontId="0" fillId="0" borderId="9" xfId="0" applyBorder="1" applyAlignment="1">
      <alignment vertical="center" wrapText="1"/>
    </xf>
    <xf numFmtId="0" fontId="0" fillId="0" borderId="9" xfId="0" applyBorder="1" applyAlignment="1">
      <alignment horizontal="center" vertical="center" wrapText="1"/>
    </xf>
    <xf numFmtId="0" fontId="0" fillId="10" borderId="9" xfId="0" applyFill="1" applyBorder="1" applyAlignment="1">
      <alignment vertical="center" wrapText="1"/>
    </xf>
    <xf numFmtId="0" fontId="1" fillId="0" borderId="9" xfId="0" applyFont="1" applyBorder="1" applyAlignment="1">
      <alignment vertical="center" wrapText="1"/>
    </xf>
    <xf numFmtId="0" fontId="1" fillId="0" borderId="9" xfId="0" applyFont="1" applyBorder="1" applyAlignment="1">
      <alignment horizontal="center" vertical="center" wrapText="1"/>
    </xf>
    <xf numFmtId="0" fontId="1" fillId="9" borderId="9" xfId="0" applyFont="1" applyFill="1" applyBorder="1" applyAlignment="1">
      <alignment horizontal="center" vertical="center" wrapText="1"/>
    </xf>
    <xf numFmtId="0" fontId="1" fillId="10" borderId="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12" borderId="9" xfId="0" applyFont="1" applyFill="1" applyBorder="1" applyAlignment="1">
      <alignment horizontal="center" vertical="center" wrapText="1"/>
    </xf>
    <xf numFmtId="0" fontId="27" fillId="0" borderId="9" xfId="0" applyFont="1" applyBorder="1" applyAlignment="1">
      <alignment vertical="center" wrapText="1"/>
    </xf>
    <xf numFmtId="0" fontId="8" fillId="5" borderId="14"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27" fillId="7" borderId="17" xfId="0" applyFont="1" applyFill="1" applyBorder="1" applyAlignment="1">
      <alignment horizontal="center" vertical="center" wrapText="1"/>
    </xf>
    <xf numFmtId="0" fontId="28" fillId="0" borderId="18" xfId="0" applyFont="1" applyBorder="1" applyAlignment="1">
      <alignment vertical="center" wrapText="1"/>
    </xf>
    <xf numFmtId="0" fontId="27" fillId="9" borderId="17" xfId="0" applyFont="1" applyFill="1" applyBorder="1" applyAlignment="1">
      <alignment horizontal="center" vertical="center" wrapText="1"/>
    </xf>
    <xf numFmtId="0" fontId="27" fillId="10" borderId="17" xfId="0" applyFont="1" applyFill="1" applyBorder="1" applyAlignment="1">
      <alignment horizontal="center" vertical="center" wrapText="1"/>
    </xf>
    <xf numFmtId="0" fontId="27" fillId="11" borderId="17" xfId="0" applyFont="1" applyFill="1" applyBorder="1" applyAlignment="1">
      <alignment horizontal="center" vertical="center" wrapText="1"/>
    </xf>
    <xf numFmtId="0" fontId="27" fillId="0" borderId="19" xfId="0" applyFont="1" applyBorder="1" applyAlignment="1">
      <alignment vertical="center" wrapText="1"/>
    </xf>
    <xf numFmtId="0" fontId="28" fillId="0" borderId="20" xfId="0" applyFont="1" applyBorder="1" applyAlignment="1">
      <alignment vertical="center" wrapText="1"/>
    </xf>
    <xf numFmtId="0" fontId="30" fillId="0" borderId="0" xfId="0" applyFont="1" applyAlignment="1">
      <alignment horizontal="center" vertical="center" wrapText="1"/>
    </xf>
    <xf numFmtId="1" fontId="27" fillId="0" borderId="0" xfId="0" applyNumberFormat="1" applyFont="1" applyAlignment="1">
      <alignment horizontal="center"/>
    </xf>
    <xf numFmtId="164" fontId="27" fillId="0" borderId="0" xfId="0" applyNumberFormat="1" applyFont="1" applyAlignment="1">
      <alignment horizontal="center"/>
    </xf>
    <xf numFmtId="1" fontId="31" fillId="0" borderId="0" xfId="0" applyNumberFormat="1" applyFont="1" applyAlignment="1">
      <alignment horizontal="center"/>
    </xf>
    <xf numFmtId="164" fontId="31" fillId="0" borderId="0" xfId="0" applyNumberFormat="1" applyFont="1" applyAlignment="1">
      <alignment horizontal="center"/>
    </xf>
    <xf numFmtId="9" fontId="0" fillId="0" borderId="7" xfId="0" applyNumberFormat="1" applyBorder="1" applyAlignment="1">
      <alignment horizontal="center" vertical="center" wrapText="1"/>
    </xf>
    <xf numFmtId="9" fontId="2" fillId="0" borderId="7" xfId="0" applyNumberFormat="1" applyFont="1" applyBorder="1" applyAlignment="1">
      <alignment horizontal="center" vertical="center" wrapText="1"/>
    </xf>
    <xf numFmtId="9" fontId="0" fillId="0" borderId="3" xfId="0" applyNumberFormat="1" applyBorder="1" applyAlignment="1">
      <alignment horizontal="center" vertical="center" wrapText="1"/>
    </xf>
    <xf numFmtId="0" fontId="2" fillId="0" borderId="5" xfId="0" applyFont="1" applyBorder="1" applyAlignment="1">
      <alignment horizontal="center" vertical="center" wrapText="1"/>
    </xf>
    <xf numFmtId="9" fontId="2" fillId="0" borderId="6" xfId="0" applyNumberFormat="1" applyFont="1" applyBorder="1" applyAlignment="1">
      <alignment horizontal="center" vertical="center" wrapText="1"/>
    </xf>
    <xf numFmtId="0" fontId="8" fillId="5" borderId="21" xfId="0" applyFont="1" applyFill="1" applyBorder="1" applyAlignment="1">
      <alignment horizontal="center" vertical="center" wrapText="1"/>
    </xf>
    <xf numFmtId="0" fontId="32" fillId="0" borderId="9" xfId="0" applyFont="1" applyBorder="1" applyAlignment="1">
      <alignment horizontal="center" vertical="center" wrapText="1"/>
    </xf>
    <xf numFmtId="0" fontId="34" fillId="0" borderId="9" xfId="0" applyFont="1" applyBorder="1" applyAlignment="1">
      <alignment horizontal="center" vertical="center" wrapText="1"/>
    </xf>
    <xf numFmtId="0" fontId="8" fillId="5" borderId="10" xfId="0" applyFont="1" applyFill="1" applyBorder="1" applyAlignment="1">
      <alignment horizontal="center" vertical="center" wrapText="1"/>
    </xf>
    <xf numFmtId="0" fontId="27" fillId="11" borderId="8" xfId="0" applyFont="1" applyFill="1" applyBorder="1" applyAlignment="1">
      <alignment horizontal="center" vertical="center"/>
    </xf>
    <xf numFmtId="0" fontId="33" fillId="0" borderId="0" xfId="0" applyFont="1" applyAlignment="1">
      <alignment horizontal="center" vertical="center" wrapText="1"/>
    </xf>
    <xf numFmtId="0" fontId="33" fillId="0" borderId="2" xfId="0" applyFont="1" applyBorder="1" applyAlignment="1">
      <alignment horizontal="center" vertical="center" wrapText="1"/>
    </xf>
    <xf numFmtId="0" fontId="34" fillId="0" borderId="0" xfId="0" applyFont="1" applyAlignment="1">
      <alignment horizontal="center" vertical="center" wrapText="1"/>
    </xf>
    <xf numFmtId="0" fontId="34" fillId="0" borderId="2" xfId="0" applyFont="1" applyBorder="1" applyAlignment="1">
      <alignment horizontal="center" vertical="center" wrapText="1"/>
    </xf>
    <xf numFmtId="0" fontId="9" fillId="0" borderId="0" xfId="0" applyFont="1"/>
    <xf numFmtId="0" fontId="4" fillId="0" borderId="9" xfId="1" applyFont="1" applyFill="1" applyBorder="1" applyAlignment="1">
      <alignment horizontal="center" vertical="center" wrapText="1"/>
    </xf>
    <xf numFmtId="0" fontId="0" fillId="0" borderId="25" xfId="0" applyBorder="1" applyAlignment="1">
      <alignment horizontal="center" vertical="center" wrapText="1"/>
    </xf>
    <xf numFmtId="0" fontId="8" fillId="4" borderId="26" xfId="0" applyFont="1" applyFill="1" applyBorder="1" applyAlignment="1">
      <alignment horizontal="center" vertical="center" wrapText="1"/>
    </xf>
    <xf numFmtId="0" fontId="26" fillId="4" borderId="29" xfId="0" applyFont="1" applyFill="1" applyBorder="1" applyAlignment="1">
      <alignment horizontal="center" vertical="center" wrapText="1"/>
    </xf>
    <xf numFmtId="0" fontId="1" fillId="10"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0" fontId="0" fillId="0" borderId="30" xfId="0" applyBorder="1" applyAlignment="1">
      <alignment horizontal="center" vertical="center" wrapText="1"/>
    </xf>
    <xf numFmtId="0" fontId="1" fillId="0" borderId="31" xfId="0" applyFont="1" applyBorder="1" applyAlignment="1">
      <alignment vertical="center" wrapText="1"/>
    </xf>
    <xf numFmtId="0" fontId="0" fillId="0" borderId="31" xfId="0" applyBorder="1" applyAlignment="1">
      <alignment vertical="center" wrapText="1"/>
    </xf>
    <xf numFmtId="0" fontId="0" fillId="0" borderId="31" xfId="0" applyBorder="1" applyAlignment="1">
      <alignment horizontal="center" vertical="center" wrapText="1"/>
    </xf>
    <xf numFmtId="0" fontId="8" fillId="5" borderId="34" xfId="0" applyFont="1" applyFill="1" applyBorder="1" applyAlignment="1">
      <alignment horizontal="center" vertical="center" wrapText="1"/>
    </xf>
    <xf numFmtId="0" fontId="8" fillId="5" borderId="35"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36" xfId="0" applyFont="1" applyFill="1" applyBorder="1" applyAlignment="1">
      <alignment horizontal="center" vertical="center" wrapText="1"/>
    </xf>
    <xf numFmtId="0" fontId="8" fillId="5" borderId="37"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5" borderId="39" xfId="0" applyFont="1" applyFill="1" applyBorder="1"/>
    <xf numFmtId="0" fontId="8" fillId="5" borderId="40" xfId="0" applyFont="1" applyFill="1" applyBorder="1"/>
    <xf numFmtId="0" fontId="8" fillId="5" borderId="40" xfId="0" applyFont="1" applyFill="1" applyBorder="1" applyAlignment="1">
      <alignment horizontal="center" vertical="center" wrapText="1"/>
    </xf>
    <xf numFmtId="0" fontId="26" fillId="4" borderId="0" xfId="0" applyFont="1" applyFill="1" applyAlignment="1">
      <alignment horizontal="center" vertical="center" wrapText="1"/>
    </xf>
    <xf numFmtId="0" fontId="0" fillId="0" borderId="28" xfId="0" applyBorder="1" applyAlignment="1">
      <alignment horizontal="center" vertical="center" wrapText="1"/>
    </xf>
    <xf numFmtId="0" fontId="26" fillId="4" borderId="27" xfId="0" applyFont="1" applyFill="1" applyBorder="1" applyAlignment="1">
      <alignment horizontal="center" vertical="center" wrapText="1"/>
    </xf>
    <xf numFmtId="0" fontId="26" fillId="5" borderId="33" xfId="0" applyFont="1" applyFill="1" applyBorder="1" applyAlignment="1">
      <alignment horizontal="center" vertical="center" wrapText="1"/>
    </xf>
    <xf numFmtId="0" fontId="26" fillId="5" borderId="34" xfId="0" applyFont="1" applyFill="1" applyBorder="1" applyAlignment="1">
      <alignment horizontal="center" vertical="center" wrapText="1"/>
    </xf>
    <xf numFmtId="0" fontId="26" fillId="5" borderId="35" xfId="0" applyFont="1" applyFill="1" applyBorder="1" applyAlignment="1">
      <alignment horizontal="center" vertical="center" wrapText="1"/>
    </xf>
    <xf numFmtId="0" fontId="26" fillId="5" borderId="40" xfId="0" applyFont="1" applyFill="1" applyBorder="1" applyAlignment="1">
      <alignment horizontal="center" vertical="center" wrapText="1"/>
    </xf>
    <xf numFmtId="0" fontId="0" fillId="0" borderId="27" xfId="0" applyBorder="1" applyAlignment="1">
      <alignment horizontal="center" vertical="center" wrapText="1"/>
    </xf>
    <xf numFmtId="0" fontId="1" fillId="0" borderId="28" xfId="0" applyFont="1" applyBorder="1" applyAlignment="1">
      <alignment vertical="center" wrapText="1"/>
    </xf>
    <xf numFmtId="0" fontId="0" fillId="0" borderId="28" xfId="0" applyBorder="1" applyAlignment="1">
      <alignment vertical="center" wrapText="1"/>
    </xf>
    <xf numFmtId="0" fontId="8" fillId="5" borderId="44" xfId="0" applyFont="1" applyFill="1" applyBorder="1" applyAlignment="1">
      <alignment horizontal="center" vertical="center" wrapText="1"/>
    </xf>
    <xf numFmtId="0" fontId="8" fillId="5" borderId="45" xfId="0" applyFont="1" applyFill="1" applyBorder="1" applyAlignment="1">
      <alignment horizontal="center" vertical="center" wrapText="1"/>
    </xf>
    <xf numFmtId="0" fontId="8" fillId="5" borderId="46" xfId="0" applyFont="1" applyFill="1" applyBorder="1" applyAlignment="1">
      <alignment horizontal="center" vertical="center" wrapText="1"/>
    </xf>
    <xf numFmtId="0" fontId="8" fillId="5" borderId="47" xfId="0" applyFont="1" applyFill="1" applyBorder="1" applyAlignment="1">
      <alignment horizontal="center" vertical="center" wrapText="1"/>
    </xf>
    <xf numFmtId="0" fontId="8" fillId="5" borderId="48" xfId="0" applyFont="1" applyFill="1" applyBorder="1" applyAlignment="1">
      <alignment horizontal="center" vertical="center" wrapText="1"/>
    </xf>
    <xf numFmtId="0" fontId="14" fillId="0" borderId="0" xfId="3" applyFont="1" applyAlignment="1">
      <alignment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1" fillId="0" borderId="5" xfId="0" applyFont="1" applyBorder="1" applyAlignment="1">
      <alignment horizontal="center" vertical="center" wrapText="1"/>
    </xf>
    <xf numFmtId="9" fontId="1" fillId="0" borderId="6" xfId="2" applyFont="1" applyFill="1" applyBorder="1" applyAlignment="1">
      <alignment horizontal="center" vertical="center" wrapText="1"/>
    </xf>
    <xf numFmtId="0" fontId="15" fillId="10" borderId="56" xfId="0" applyFont="1" applyFill="1" applyBorder="1" applyAlignment="1">
      <alignment horizontal="center" vertical="center" wrapText="1"/>
    </xf>
    <xf numFmtId="9" fontId="29" fillId="10" borderId="57" xfId="0" applyNumberFormat="1" applyFont="1" applyFill="1" applyBorder="1" applyAlignment="1">
      <alignment horizontal="center" vertical="center" wrapText="1"/>
    </xf>
    <xf numFmtId="0" fontId="1" fillId="8" borderId="10" xfId="0" applyFont="1" applyFill="1" applyBorder="1" applyAlignment="1">
      <alignment horizontal="center" vertical="center" wrapText="1"/>
    </xf>
    <xf numFmtId="0" fontId="32" fillId="0" borderId="50" xfId="0" applyFont="1" applyBorder="1" applyAlignment="1">
      <alignment horizontal="center" vertical="center"/>
    </xf>
    <xf numFmtId="0" fontId="1" fillId="7" borderId="58" xfId="0" applyFont="1" applyFill="1" applyBorder="1" applyAlignment="1">
      <alignment horizontal="center" vertical="center" wrapText="1"/>
    </xf>
    <xf numFmtId="0" fontId="32" fillId="0" borderId="59" xfId="0" applyFont="1" applyBorder="1" applyAlignment="1">
      <alignment horizontal="center" vertical="center"/>
    </xf>
    <xf numFmtId="0" fontId="32" fillId="0" borderId="60" xfId="0" applyFont="1" applyBorder="1" applyAlignment="1">
      <alignment horizontal="center" vertical="center"/>
    </xf>
    <xf numFmtId="0" fontId="1" fillId="9" borderId="61" xfId="0" applyFont="1" applyFill="1" applyBorder="1" applyAlignment="1">
      <alignment horizontal="center" vertical="center" wrapText="1"/>
    </xf>
    <xf numFmtId="0" fontId="32" fillId="0" borderId="62" xfId="0" applyFont="1" applyBorder="1" applyAlignment="1">
      <alignment horizontal="center" vertical="center"/>
    </xf>
    <xf numFmtId="0" fontId="1" fillId="10" borderId="61" xfId="0" applyFont="1" applyFill="1" applyBorder="1" applyAlignment="1">
      <alignment horizontal="center" vertical="center" wrapText="1"/>
    </xf>
    <xf numFmtId="0" fontId="1" fillId="11" borderId="61" xfId="0" applyFont="1" applyFill="1" applyBorder="1" applyAlignment="1">
      <alignment horizontal="center" vertical="center" wrapText="1"/>
    </xf>
    <xf numFmtId="0" fontId="27" fillId="11" borderId="63" xfId="0" applyFont="1" applyFill="1" applyBorder="1" applyAlignment="1">
      <alignment horizontal="center" vertical="center" wrapText="1"/>
    </xf>
    <xf numFmtId="0" fontId="32" fillId="0" borderId="64" xfId="0" applyFont="1" applyBorder="1" applyAlignment="1">
      <alignment horizontal="center" vertical="center"/>
    </xf>
    <xf numFmtId="0" fontId="32" fillId="0" borderId="65" xfId="0" applyFont="1" applyBorder="1" applyAlignment="1">
      <alignment horizontal="center" vertical="center"/>
    </xf>
    <xf numFmtId="0" fontId="40" fillId="0" borderId="0" xfId="0" applyFont="1"/>
    <xf numFmtId="0" fontId="41" fillId="6" borderId="0" xfId="0" applyFont="1" applyFill="1"/>
    <xf numFmtId="0" fontId="41" fillId="0" borderId="0" xfId="0" applyFont="1"/>
    <xf numFmtId="0" fontId="3" fillId="0" borderId="0" xfId="3"/>
    <xf numFmtId="0" fontId="42" fillId="6" borderId="0" xfId="0" applyFont="1" applyFill="1"/>
    <xf numFmtId="0" fontId="38" fillId="6" borderId="0" xfId="0" applyFont="1" applyFill="1"/>
    <xf numFmtId="0" fontId="43" fillId="5" borderId="66" xfId="0" applyFont="1" applyFill="1" applyBorder="1" applyAlignment="1">
      <alignment horizontal="center" vertical="center" wrapText="1"/>
    </xf>
    <xf numFmtId="0" fontId="43" fillId="5" borderId="67" xfId="0" applyFont="1" applyFill="1" applyBorder="1" applyAlignment="1">
      <alignment horizontal="center" vertical="center" wrapText="1"/>
    </xf>
    <xf numFmtId="0" fontId="43" fillId="5" borderId="68" xfId="0" applyFont="1" applyFill="1" applyBorder="1" applyAlignment="1">
      <alignment horizontal="center" vertical="center" wrapText="1"/>
    </xf>
    <xf numFmtId="0" fontId="43" fillId="5" borderId="69" xfId="0" applyFont="1" applyFill="1" applyBorder="1" applyAlignment="1">
      <alignment horizontal="center" vertical="center" wrapText="1"/>
    </xf>
    <xf numFmtId="0" fontId="43" fillId="0" borderId="0" xfId="0" applyFont="1" applyAlignment="1">
      <alignment horizontal="center" vertical="center" wrapText="1"/>
    </xf>
    <xf numFmtId="0" fontId="41" fillId="20" borderId="70" xfId="0" applyFont="1" applyFill="1" applyBorder="1" applyAlignment="1">
      <alignment horizontal="center" vertical="center"/>
    </xf>
    <xf numFmtId="0" fontId="41" fillId="20" borderId="71" xfId="0" applyFont="1" applyFill="1" applyBorder="1" applyAlignment="1">
      <alignment horizontal="left" vertical="center"/>
    </xf>
    <xf numFmtId="0" fontId="41" fillId="20" borderId="71" xfId="0" applyFont="1" applyFill="1" applyBorder="1" applyAlignment="1">
      <alignment horizontal="center" vertical="center"/>
    </xf>
    <xf numFmtId="0" fontId="41" fillId="20" borderId="73" xfId="0" applyFont="1" applyFill="1" applyBorder="1" applyAlignment="1">
      <alignment horizontal="center"/>
    </xf>
    <xf numFmtId="0" fontId="41" fillId="0" borderId="74" xfId="0" applyFont="1" applyBorder="1" applyAlignment="1">
      <alignment horizontal="center"/>
    </xf>
    <xf numFmtId="0" fontId="44" fillId="6" borderId="75" xfId="0" applyFont="1" applyFill="1" applyBorder="1" applyAlignment="1">
      <alignment horizontal="right"/>
    </xf>
    <xf numFmtId="0" fontId="37" fillId="20" borderId="76" xfId="0" applyFont="1" applyFill="1" applyBorder="1" applyAlignment="1">
      <alignment horizontal="center"/>
    </xf>
    <xf numFmtId="0" fontId="41" fillId="6" borderId="70" xfId="0" applyFont="1" applyFill="1" applyBorder="1" applyAlignment="1">
      <alignment horizontal="center" vertical="center"/>
    </xf>
    <xf numFmtId="0" fontId="41" fillId="6" borderId="71" xfId="0" applyFont="1" applyFill="1" applyBorder="1" applyAlignment="1">
      <alignment horizontal="left" vertical="center"/>
    </xf>
    <xf numFmtId="0" fontId="41" fillId="6" borderId="71" xfId="0" applyFont="1" applyFill="1" applyBorder="1" applyAlignment="1">
      <alignment horizontal="center" vertical="center"/>
    </xf>
    <xf numFmtId="0" fontId="41" fillId="6" borderId="73" xfId="0" applyFont="1" applyFill="1" applyBorder="1" applyAlignment="1">
      <alignment horizontal="center"/>
    </xf>
    <xf numFmtId="0" fontId="41" fillId="0" borderId="0" xfId="0" applyFont="1" applyAlignment="1">
      <alignment horizontal="center"/>
    </xf>
    <xf numFmtId="0" fontId="41" fillId="6" borderId="77" xfId="0" applyFont="1" applyFill="1" applyBorder="1" applyAlignment="1">
      <alignment horizontal="center" vertical="center"/>
    </xf>
    <xf numFmtId="0" fontId="41" fillId="6" borderId="78" xfId="0" applyFont="1" applyFill="1" applyBorder="1" applyAlignment="1">
      <alignment horizontal="left" vertical="center"/>
    </xf>
    <xf numFmtId="0" fontId="41" fillId="6" borderId="78" xfId="0" applyFont="1" applyFill="1" applyBorder="1" applyAlignment="1">
      <alignment horizontal="center" vertical="center"/>
    </xf>
    <xf numFmtId="0" fontId="41" fillId="6" borderId="80" xfId="0" applyFont="1" applyFill="1" applyBorder="1" applyAlignment="1">
      <alignment horizontal="center"/>
    </xf>
    <xf numFmtId="0" fontId="45" fillId="6" borderId="0" xfId="0" applyFont="1" applyFill="1"/>
    <xf numFmtId="0" fontId="3" fillId="0" borderId="0" xfId="3" applyAlignment="1" applyProtection="1">
      <alignment vertical="center"/>
      <protection locked="0"/>
    </xf>
    <xf numFmtId="0" fontId="3" fillId="0" borderId="0" xfId="3" applyProtection="1">
      <protection locked="0"/>
    </xf>
    <xf numFmtId="0" fontId="3" fillId="21" borderId="0" xfId="3" applyFill="1"/>
    <xf numFmtId="0" fontId="22" fillId="0" borderId="0" xfId="0" applyFont="1" applyAlignment="1">
      <alignment wrapText="1"/>
    </xf>
    <xf numFmtId="1" fontId="41" fillId="20" borderId="72" xfId="0" applyNumberFormat="1" applyFont="1" applyFill="1" applyBorder="1" applyAlignment="1">
      <alignment horizontal="center" vertical="center"/>
    </xf>
    <xf numFmtId="1" fontId="41" fillId="6" borderId="72" xfId="0" applyNumberFormat="1" applyFont="1" applyFill="1" applyBorder="1" applyAlignment="1">
      <alignment horizontal="center" vertical="center"/>
    </xf>
    <xf numFmtId="1" fontId="41" fillId="6" borderId="79" xfId="0" applyNumberFormat="1" applyFont="1" applyFill="1" applyBorder="1" applyAlignment="1">
      <alignment horizontal="center" vertical="center"/>
    </xf>
    <xf numFmtId="49" fontId="47" fillId="5" borderId="0" xfId="3" applyNumberFormat="1" applyFont="1" applyFill="1" applyAlignment="1">
      <alignment horizontal="center" vertical="center" wrapText="1"/>
    </xf>
    <xf numFmtId="0" fontId="47" fillId="5" borderId="0" xfId="3" applyFont="1" applyFill="1" applyAlignment="1">
      <alignment horizontal="center" vertical="center" wrapText="1"/>
    </xf>
    <xf numFmtId="0" fontId="0" fillId="0" borderId="0" xfId="0" applyAlignment="1">
      <alignment wrapText="1"/>
    </xf>
    <xf numFmtId="0" fontId="11" fillId="0" borderId="25" xfId="3" applyFont="1" applyBorder="1" applyAlignment="1" applyProtection="1">
      <alignment horizontal="center" vertical="center"/>
      <protection locked="0"/>
    </xf>
    <xf numFmtId="49" fontId="49" fillId="0" borderId="9" xfId="3" applyNumberFormat="1" applyFont="1" applyBorder="1" applyAlignment="1" applyProtection="1">
      <alignment horizontal="center" vertical="center"/>
      <protection locked="0"/>
    </xf>
    <xf numFmtId="49" fontId="49" fillId="0" borderId="9" xfId="3" applyNumberFormat="1" applyFont="1" applyBorder="1" applyAlignment="1" applyProtection="1">
      <alignment horizontal="center" vertical="center" wrapText="1"/>
      <protection locked="0"/>
    </xf>
    <xf numFmtId="0" fontId="49" fillId="0" borderId="9" xfId="3" applyFont="1" applyBorder="1" applyAlignment="1" applyProtection="1">
      <alignment horizontal="center" vertical="center"/>
      <protection locked="0"/>
    </xf>
    <xf numFmtId="0" fontId="49" fillId="0" borderId="9" xfId="3" applyFont="1" applyBorder="1" applyAlignment="1" applyProtection="1">
      <alignment horizontal="center" vertical="center" wrapText="1"/>
      <protection locked="0"/>
    </xf>
    <xf numFmtId="0" fontId="11" fillId="0" borderId="9" xfId="3" applyFont="1" applyBorder="1" applyAlignment="1" applyProtection="1">
      <alignment horizontal="center" vertical="center" wrapText="1"/>
      <protection locked="0"/>
    </xf>
    <xf numFmtId="0" fontId="9" fillId="22" borderId="0" xfId="0" applyFont="1" applyFill="1"/>
    <xf numFmtId="0" fontId="0" fillId="22" borderId="0" xfId="0" applyFill="1"/>
    <xf numFmtId="0" fontId="34" fillId="0" borderId="26" xfId="0" applyFont="1" applyBorder="1" applyAlignment="1">
      <alignment horizontal="center" vertical="center" wrapText="1"/>
    </xf>
    <xf numFmtId="0" fontId="6" fillId="0" borderId="0" xfId="0" applyFont="1"/>
    <xf numFmtId="0" fontId="50" fillId="27" borderId="0" xfId="0" applyFont="1" applyFill="1"/>
    <xf numFmtId="0" fontId="51" fillId="27" borderId="0" xfId="0" applyFont="1" applyFill="1"/>
    <xf numFmtId="0" fontId="33" fillId="27" borderId="0" xfId="0" applyFont="1" applyFill="1"/>
    <xf numFmtId="0" fontId="38" fillId="27" borderId="0" xfId="0" applyFont="1" applyFill="1"/>
    <xf numFmtId="0" fontId="41" fillId="27" borderId="0" xfId="0" applyFont="1" applyFill="1"/>
    <xf numFmtId="0" fontId="52" fillId="27" borderId="0" xfId="0" applyFont="1" applyFill="1"/>
    <xf numFmtId="0" fontId="53" fillId="27" borderId="0" xfId="0" applyFont="1" applyFill="1"/>
    <xf numFmtId="0" fontId="36" fillId="13" borderId="0" xfId="3" applyFont="1" applyFill="1" applyAlignment="1">
      <alignment horizontal="left" vertical="center"/>
    </xf>
    <xf numFmtId="0" fontId="35" fillId="28" borderId="50" xfId="3" applyFont="1" applyFill="1" applyBorder="1" applyAlignment="1">
      <alignment horizontal="center" vertical="center" wrapText="1"/>
    </xf>
    <xf numFmtId="0" fontId="56" fillId="29" borderId="50" xfId="3" applyFont="1" applyFill="1" applyBorder="1" applyAlignment="1">
      <alignment horizontal="left" vertical="center" wrapText="1"/>
    </xf>
    <xf numFmtId="0" fontId="56" fillId="31" borderId="50" xfId="3" applyFont="1" applyFill="1" applyBorder="1" applyAlignment="1">
      <alignment horizontal="left" vertical="center" wrapText="1"/>
    </xf>
    <xf numFmtId="0" fontId="56" fillId="32" borderId="50" xfId="3" applyFont="1" applyFill="1" applyBorder="1" applyAlignment="1">
      <alignment horizontal="left" vertical="center" wrapText="1"/>
    </xf>
    <xf numFmtId="0" fontId="56" fillId="33" borderId="50" xfId="3" applyFont="1" applyFill="1" applyBorder="1" applyAlignment="1">
      <alignment horizontal="left" vertical="center" wrapText="1"/>
    </xf>
    <xf numFmtId="0" fontId="0" fillId="0" borderId="0" xfId="0" applyProtection="1">
      <protection locked="0"/>
    </xf>
    <xf numFmtId="0" fontId="12" fillId="0" borderId="0" xfId="3" applyFont="1" applyAlignment="1">
      <alignment horizontal="center" vertical="center"/>
    </xf>
    <xf numFmtId="0" fontId="13" fillId="0" borderId="0" xfId="3" applyFont="1" applyAlignment="1">
      <alignment vertical="center"/>
    </xf>
    <xf numFmtId="0" fontId="6" fillId="0" borderId="0" xfId="3" applyFont="1" applyAlignment="1">
      <alignment vertical="center"/>
    </xf>
    <xf numFmtId="0" fontId="37" fillId="14" borderId="0" xfId="3" applyFont="1" applyFill="1" applyAlignment="1">
      <alignment horizontal="left" vertical="center"/>
    </xf>
    <xf numFmtId="0" fontId="35" fillId="13" borderId="0" xfId="0" applyFont="1" applyFill="1" applyAlignment="1">
      <alignment horizontal="center" vertical="center" wrapText="1"/>
    </xf>
    <xf numFmtId="0" fontId="38" fillId="15" borderId="0" xfId="0" applyFont="1" applyFill="1" applyAlignment="1">
      <alignment horizontal="left" vertical="center" wrapText="1"/>
    </xf>
    <xf numFmtId="3" fontId="38" fillId="15" borderId="0" xfId="0" applyNumberFormat="1" applyFont="1" applyFill="1" applyAlignment="1">
      <alignment horizontal="center" vertical="center" wrapText="1"/>
    </xf>
    <xf numFmtId="9" fontId="38" fillId="15" borderId="0" xfId="0" applyNumberFormat="1" applyFont="1" applyFill="1" applyAlignment="1">
      <alignment horizontal="center" vertical="center" wrapText="1"/>
    </xf>
    <xf numFmtId="0" fontId="39" fillId="15" borderId="0" xfId="0" applyFont="1" applyFill="1" applyAlignment="1">
      <alignment horizontal="left" vertical="center" wrapText="1"/>
    </xf>
    <xf numFmtId="3" fontId="39" fillId="15" borderId="0" xfId="0" applyNumberFormat="1" applyFont="1" applyFill="1" applyAlignment="1">
      <alignment horizontal="center" vertical="center" wrapText="1"/>
    </xf>
    <xf numFmtId="9" fontId="39" fillId="15" borderId="0" xfId="0" applyNumberFormat="1" applyFont="1" applyFill="1" applyAlignment="1">
      <alignment horizontal="center" vertical="center" wrapText="1"/>
    </xf>
    <xf numFmtId="0" fontId="38" fillId="16" borderId="0" xfId="0" applyFont="1" applyFill="1" applyAlignment="1">
      <alignment horizontal="left" vertical="center" wrapText="1"/>
    </xf>
    <xf numFmtId="3" fontId="38" fillId="16" borderId="0" xfId="0" applyNumberFormat="1" applyFont="1" applyFill="1" applyAlignment="1">
      <alignment horizontal="center" vertical="center" wrapText="1"/>
    </xf>
    <xf numFmtId="9" fontId="38" fillId="16" borderId="0" xfId="0" applyNumberFormat="1" applyFont="1" applyFill="1" applyAlignment="1">
      <alignment horizontal="center" vertical="center" wrapText="1"/>
    </xf>
    <xf numFmtId="0" fontId="39" fillId="16" borderId="0" xfId="0" applyFont="1" applyFill="1" applyAlignment="1">
      <alignment horizontal="left" vertical="center" wrapText="1"/>
    </xf>
    <xf numFmtId="3" fontId="39" fillId="16" borderId="0" xfId="0" applyNumberFormat="1" applyFont="1" applyFill="1" applyAlignment="1">
      <alignment horizontal="center" vertical="center" wrapText="1"/>
    </xf>
    <xf numFmtId="9" fontId="39" fillId="16" borderId="0" xfId="0" applyNumberFormat="1" applyFont="1" applyFill="1" applyAlignment="1">
      <alignment horizontal="center" vertical="center" wrapText="1"/>
    </xf>
    <xf numFmtId="0" fontId="38" fillId="17" borderId="0" xfId="0" applyFont="1" applyFill="1" applyAlignment="1">
      <alignment horizontal="left" vertical="center" wrapText="1"/>
    </xf>
    <xf numFmtId="3" fontId="38" fillId="17" borderId="0" xfId="0" applyNumberFormat="1" applyFont="1" applyFill="1" applyAlignment="1">
      <alignment horizontal="center" vertical="center" wrapText="1"/>
    </xf>
    <xf numFmtId="9" fontId="38" fillId="17" borderId="0" xfId="0" applyNumberFormat="1" applyFont="1" applyFill="1" applyAlignment="1">
      <alignment horizontal="center" vertical="center" wrapText="1"/>
    </xf>
    <xf numFmtId="0" fontId="39" fillId="17" borderId="0" xfId="0" applyFont="1" applyFill="1" applyAlignment="1">
      <alignment horizontal="left" vertical="center" wrapText="1"/>
    </xf>
    <xf numFmtId="3" fontId="39" fillId="17" borderId="0" xfId="0" applyNumberFormat="1" applyFont="1" applyFill="1" applyAlignment="1">
      <alignment horizontal="center" vertical="center" wrapText="1"/>
    </xf>
    <xf numFmtId="9" fontId="39" fillId="17" borderId="0" xfId="0" applyNumberFormat="1" applyFont="1" applyFill="1" applyAlignment="1">
      <alignment horizontal="center" vertical="center" wrapText="1"/>
    </xf>
    <xf numFmtId="0" fontId="38" fillId="18" borderId="0" xfId="0" applyFont="1" applyFill="1" applyAlignment="1">
      <alignment horizontal="left" vertical="center" wrapText="1"/>
    </xf>
    <xf numFmtId="3" fontId="38" fillId="18" borderId="0" xfId="0" applyNumberFormat="1" applyFont="1" applyFill="1" applyAlignment="1">
      <alignment horizontal="center" vertical="center" wrapText="1"/>
    </xf>
    <xf numFmtId="9" fontId="38" fillId="18" borderId="0" xfId="0" applyNumberFormat="1" applyFont="1" applyFill="1" applyAlignment="1">
      <alignment horizontal="center" vertical="center" wrapText="1"/>
    </xf>
    <xf numFmtId="0" fontId="39" fillId="18" borderId="0" xfId="0" applyFont="1" applyFill="1" applyAlignment="1">
      <alignment horizontal="left" vertical="center" wrapText="1"/>
    </xf>
    <xf numFmtId="3" fontId="39" fillId="18" borderId="0" xfId="0" applyNumberFormat="1" applyFont="1" applyFill="1" applyAlignment="1">
      <alignment horizontal="center" vertical="center" wrapText="1"/>
    </xf>
    <xf numFmtId="9" fontId="39" fillId="18" borderId="0" xfId="0" applyNumberFormat="1" applyFont="1" applyFill="1" applyAlignment="1">
      <alignment horizontal="center" vertical="center" wrapText="1"/>
    </xf>
    <xf numFmtId="0" fontId="35" fillId="13" borderId="0" xfId="0" applyFont="1" applyFill="1" applyAlignment="1">
      <alignment horizontal="center" vertical="center"/>
    </xf>
    <xf numFmtId="3" fontId="35" fillId="13" borderId="0" xfId="0" applyNumberFormat="1" applyFont="1" applyFill="1" applyAlignment="1">
      <alignment horizontal="center" vertical="center"/>
    </xf>
    <xf numFmtId="9" fontId="35" fillId="13" borderId="0" xfId="0" applyNumberFormat="1" applyFont="1" applyFill="1" applyAlignment="1">
      <alignment horizontal="center" vertical="center"/>
    </xf>
    <xf numFmtId="0" fontId="35" fillId="13" borderId="0" xfId="3" applyFont="1" applyFill="1" applyAlignment="1">
      <alignment horizontal="center" vertical="center" wrapText="1"/>
    </xf>
    <xf numFmtId="0" fontId="39" fillId="15" borderId="0" xfId="3" applyFont="1" applyFill="1" applyAlignment="1">
      <alignment horizontal="left" vertical="center" wrapText="1"/>
    </xf>
    <xf numFmtId="3" fontId="35" fillId="13" borderId="0" xfId="2" applyNumberFormat="1" applyFont="1" applyFill="1" applyBorder="1" applyAlignment="1" applyProtection="1">
      <alignment horizontal="center" vertical="center"/>
    </xf>
    <xf numFmtId="0" fontId="39" fillId="16" borderId="0" xfId="3" applyFont="1" applyFill="1" applyAlignment="1">
      <alignment horizontal="left" vertical="center" wrapText="1"/>
    </xf>
    <xf numFmtId="0" fontId="39" fillId="17" borderId="0" xfId="3" applyFont="1" applyFill="1" applyAlignment="1">
      <alignment horizontal="left" vertical="center" wrapText="1"/>
    </xf>
    <xf numFmtId="0" fontId="39" fillId="2" borderId="0" xfId="3" applyFont="1" applyFill="1" applyAlignment="1">
      <alignment horizontal="left" vertical="center" wrapText="1"/>
    </xf>
    <xf numFmtId="0" fontId="35" fillId="13" borderId="0" xfId="3" applyFont="1" applyFill="1" applyAlignment="1">
      <alignment horizontal="center" vertical="center"/>
    </xf>
    <xf numFmtId="9" fontId="35" fillId="13" borderId="0" xfId="2" applyFont="1" applyFill="1" applyBorder="1" applyAlignment="1" applyProtection="1">
      <alignment horizontal="center" vertical="center"/>
    </xf>
    <xf numFmtId="0" fontId="6" fillId="0" borderId="0" xfId="3" applyFont="1" applyAlignment="1">
      <alignment horizontal="left" vertical="center" wrapText="1"/>
    </xf>
    <xf numFmtId="1" fontId="11" fillId="0" borderId="0" xfId="3" applyNumberFormat="1" applyFont="1"/>
    <xf numFmtId="0" fontId="34" fillId="0" borderId="81" xfId="0" applyFont="1" applyBorder="1" applyAlignment="1">
      <alignment horizontal="center" vertical="center" wrapText="1"/>
    </xf>
    <xf numFmtId="0" fontId="34" fillId="0" borderId="26" xfId="0" applyFont="1" applyBorder="1" applyAlignment="1" applyProtection="1">
      <alignment horizontal="center" vertical="center" wrapText="1"/>
      <protection locked="0"/>
    </xf>
    <xf numFmtId="0" fontId="34" fillId="0" borderId="81" xfId="0" applyFont="1" applyBorder="1" applyAlignment="1" applyProtection="1">
      <alignment horizontal="center" vertical="center" wrapText="1"/>
      <protection locked="0"/>
    </xf>
    <xf numFmtId="0" fontId="32" fillId="0" borderId="9" xfId="0" applyFont="1" applyBorder="1" applyAlignment="1" applyProtection="1">
      <alignment horizontal="center" vertical="center" wrapText="1"/>
      <protection locked="0"/>
    </xf>
    <xf numFmtId="0" fontId="0" fillId="0" borderId="9" xfId="0" applyBorder="1" applyAlignment="1" applyProtection="1">
      <alignment vertical="center" wrapText="1"/>
      <protection locked="0"/>
    </xf>
    <xf numFmtId="0" fontId="4" fillId="0" borderId="9" xfId="1" applyFont="1" applyFill="1"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32" fillId="0" borderId="50" xfId="0" applyFont="1" applyBorder="1" applyAlignment="1" applyProtection="1">
      <alignment horizontal="center" vertical="center"/>
      <protection locked="0"/>
    </xf>
    <xf numFmtId="0" fontId="32" fillId="0" borderId="62" xfId="0" applyFont="1" applyBorder="1" applyAlignment="1" applyProtection="1">
      <alignment horizontal="center" vertical="center"/>
      <protection locked="0"/>
    </xf>
    <xf numFmtId="0" fontId="32" fillId="0" borderId="64" xfId="0" applyFont="1" applyBorder="1" applyAlignment="1" applyProtection="1">
      <alignment horizontal="center" vertical="center"/>
      <protection locked="0"/>
    </xf>
    <xf numFmtId="0" fontId="32" fillId="0" borderId="65" xfId="0" applyFont="1" applyBorder="1" applyAlignment="1" applyProtection="1">
      <alignment horizontal="center" vertical="center"/>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25" fillId="6" borderId="0" xfId="0" applyFont="1" applyFill="1" applyProtection="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0" xfId="0" applyFont="1" applyFill="1" applyAlignment="1" applyProtection="1">
      <alignment horizontal="center" vertical="center" wrapText="1"/>
      <protection locked="0"/>
    </xf>
    <xf numFmtId="0" fontId="26" fillId="4" borderId="0" xfId="0" applyFont="1" applyFill="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8" fillId="5" borderId="45" xfId="0" applyFont="1" applyFill="1" applyBorder="1" applyAlignment="1" applyProtection="1">
      <alignment horizontal="center" vertical="center" wrapText="1"/>
      <protection locked="0"/>
    </xf>
    <xf numFmtId="0" fontId="8" fillId="5" borderId="46" xfId="0" applyFont="1" applyFill="1" applyBorder="1" applyAlignment="1" applyProtection="1">
      <alignment horizontal="center" vertical="center" wrapText="1"/>
      <protection locked="0"/>
    </xf>
    <xf numFmtId="0" fontId="8" fillId="5" borderId="47" xfId="0" applyFont="1" applyFill="1" applyBorder="1" applyAlignment="1" applyProtection="1">
      <alignment horizontal="center" vertical="center" wrapText="1"/>
      <protection locked="0"/>
    </xf>
    <xf numFmtId="0" fontId="8" fillId="5" borderId="48" xfId="0" applyFont="1" applyFill="1" applyBorder="1" applyAlignment="1" applyProtection="1">
      <alignment horizontal="center" vertical="center" wrapText="1"/>
      <protection locked="0"/>
    </xf>
    <xf numFmtId="0" fontId="26" fillId="5" borderId="34" xfId="0" applyFont="1" applyFill="1" applyBorder="1" applyAlignment="1" applyProtection="1">
      <alignment horizontal="center" vertical="center" wrapText="1"/>
      <protection locked="0"/>
    </xf>
    <xf numFmtId="0" fontId="26" fillId="5" borderId="35" xfId="0" applyFont="1" applyFill="1" applyBorder="1" applyAlignment="1" applyProtection="1">
      <alignment horizontal="center" vertical="center" wrapText="1"/>
      <protection locked="0"/>
    </xf>
    <xf numFmtId="0" fontId="26" fillId="5" borderId="33" xfId="0" applyFont="1" applyFill="1" applyBorder="1" applyAlignment="1" applyProtection="1">
      <alignment horizontal="center" vertical="center" wrapText="1"/>
      <protection locked="0"/>
    </xf>
    <xf numFmtId="0" fontId="26" fillId="5" borderId="40" xfId="0" applyFont="1" applyFill="1" applyBorder="1" applyAlignment="1" applyProtection="1">
      <alignment horizontal="center" vertical="center" wrapText="1"/>
      <protection locked="0"/>
    </xf>
    <xf numFmtId="0" fontId="26" fillId="4" borderId="27" xfId="0" applyFont="1" applyFill="1" applyBorder="1" applyAlignment="1" applyProtection="1">
      <alignment horizontal="center" vertical="center" wrapText="1"/>
      <protection locked="0"/>
    </xf>
    <xf numFmtId="0" fontId="26" fillId="4" borderId="29" xfId="0" applyFont="1" applyFill="1"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1" fillId="0" borderId="28" xfId="0" applyFont="1" applyBorder="1" applyAlignment="1" applyProtection="1">
      <alignment vertical="center" wrapText="1"/>
      <protection locked="0"/>
    </xf>
    <xf numFmtId="0" fontId="0" fillId="0" borderId="28" xfId="0" applyBorder="1" applyAlignment="1" applyProtection="1">
      <alignment horizontal="center" vertical="center" wrapText="1"/>
      <protection locked="0"/>
    </xf>
    <xf numFmtId="0" fontId="1" fillId="10" borderId="9"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1" fillId="0" borderId="9" xfId="0" applyFont="1" applyBorder="1" applyAlignment="1" applyProtection="1">
      <alignment vertical="center" wrapText="1"/>
      <protection locked="0"/>
    </xf>
    <xf numFmtId="0" fontId="0" fillId="0" borderId="30" xfId="0" applyBorder="1" applyAlignment="1" applyProtection="1">
      <alignment horizontal="center" vertical="center" wrapText="1"/>
      <protection locked="0"/>
    </xf>
    <xf numFmtId="0" fontId="1" fillId="0" borderId="31" xfId="0" applyFont="1" applyBorder="1" applyAlignment="1" applyProtection="1">
      <alignment vertical="center" wrapText="1"/>
      <protection locked="0"/>
    </xf>
    <xf numFmtId="0" fontId="0" fillId="0" borderId="31" xfId="0" applyBorder="1" applyAlignment="1" applyProtection="1">
      <alignment vertical="center" wrapText="1"/>
      <protection locked="0"/>
    </xf>
    <xf numFmtId="0" fontId="0" fillId="0" borderId="31" xfId="0" applyBorder="1" applyAlignment="1" applyProtection="1">
      <alignment horizontal="center" vertical="center" wrapText="1"/>
      <protection locked="0"/>
    </xf>
    <xf numFmtId="0" fontId="1" fillId="10" borderId="31" xfId="0" applyFont="1" applyFill="1" applyBorder="1" applyAlignment="1" applyProtection="1">
      <alignment horizontal="center" vertical="center" wrapText="1"/>
      <protection locked="0"/>
    </xf>
    <xf numFmtId="0" fontId="8" fillId="4" borderId="32" xfId="0" applyFont="1" applyFill="1" applyBorder="1" applyAlignment="1" applyProtection="1">
      <alignment horizontal="center" vertical="center" wrapText="1"/>
      <protection locked="0"/>
    </xf>
    <xf numFmtId="0" fontId="2" fillId="11" borderId="63" xfId="0" applyFont="1" applyFill="1" applyBorder="1" applyAlignment="1">
      <alignment horizontal="center" vertical="center" wrapText="1"/>
    </xf>
    <xf numFmtId="0" fontId="35" fillId="28" borderId="50" xfId="3" applyFont="1" applyFill="1" applyBorder="1" applyAlignment="1">
      <alignment horizontal="center" vertical="center" wrapText="1"/>
    </xf>
    <xf numFmtId="0" fontId="54" fillId="29" borderId="50" xfId="3" applyFont="1" applyFill="1" applyBorder="1" applyAlignment="1">
      <alignment horizontal="left" vertical="center" wrapText="1"/>
    </xf>
    <xf numFmtId="0" fontId="57" fillId="30" borderId="51" xfId="3" applyFont="1" applyFill="1" applyBorder="1" applyAlignment="1">
      <alignment horizontal="left" vertical="center" wrapText="1"/>
    </xf>
    <xf numFmtId="0" fontId="57" fillId="30" borderId="52" xfId="3" applyFont="1" applyFill="1" applyBorder="1" applyAlignment="1">
      <alignment horizontal="left" vertical="center" wrapText="1"/>
    </xf>
    <xf numFmtId="0" fontId="57" fillId="30" borderId="53" xfId="3" applyFont="1" applyFill="1" applyBorder="1" applyAlignment="1">
      <alignment horizontal="left" vertical="center" wrapText="1"/>
    </xf>
    <xf numFmtId="0" fontId="54" fillId="33" borderId="50" xfId="3" applyFont="1" applyFill="1" applyBorder="1" applyAlignment="1">
      <alignment horizontal="left" vertical="center" wrapText="1"/>
    </xf>
    <xf numFmtId="0" fontId="57" fillId="30" borderId="50" xfId="3" applyFont="1" applyFill="1" applyBorder="1" applyAlignment="1">
      <alignment horizontal="left" vertical="center" wrapText="1"/>
    </xf>
    <xf numFmtId="0" fontId="54" fillId="31" borderId="50" xfId="3" applyFont="1" applyFill="1" applyBorder="1" applyAlignment="1">
      <alignment horizontal="left" vertical="center" wrapText="1"/>
    </xf>
    <xf numFmtId="0" fontId="54" fillId="32" borderId="50" xfId="3" applyFont="1" applyFill="1" applyBorder="1" applyAlignment="1">
      <alignment horizontal="left" vertical="center" wrapText="1"/>
    </xf>
    <xf numFmtId="0" fontId="36" fillId="13" borderId="0" xfId="3" applyFont="1" applyFill="1" applyAlignment="1">
      <alignment horizontal="left" vertical="center"/>
    </xf>
    <xf numFmtId="0" fontId="38" fillId="2" borderId="0" xfId="3" applyFont="1" applyFill="1" applyAlignment="1">
      <alignment horizontal="left" vertical="center" wrapText="1"/>
    </xf>
    <xf numFmtId="0" fontId="0" fillId="0" borderId="0" xfId="0"/>
    <xf numFmtId="9" fontId="39" fillId="19" borderId="0" xfId="2" applyFont="1" applyFill="1" applyBorder="1" applyAlignment="1" applyProtection="1">
      <alignment horizontal="center" vertical="center" wrapText="1"/>
    </xf>
    <xf numFmtId="0" fontId="38" fillId="17" borderId="0" xfId="3" applyFont="1" applyFill="1" applyAlignment="1">
      <alignment horizontal="left" vertical="center" wrapText="1"/>
    </xf>
    <xf numFmtId="0" fontId="38" fillId="16" borderId="0" xfId="3" applyFont="1" applyFill="1" applyAlignment="1">
      <alignment horizontal="left" vertical="center" wrapText="1"/>
    </xf>
    <xf numFmtId="0" fontId="38" fillId="15" borderId="0" xfId="3" applyFont="1" applyFill="1" applyAlignment="1">
      <alignment horizontal="left" vertical="center" wrapText="1"/>
    </xf>
    <xf numFmtId="0" fontId="46" fillId="13" borderId="0" xfId="0" applyFont="1" applyFill="1" applyAlignment="1">
      <alignment horizontal="left" vertical="center" indent="1"/>
    </xf>
    <xf numFmtId="0" fontId="48" fillId="23" borderId="0" xfId="0" applyFont="1" applyFill="1" applyAlignment="1">
      <alignment horizontal="left" vertical="top" wrapText="1"/>
    </xf>
    <xf numFmtId="0" fontId="48" fillId="10" borderId="0" xfId="0" applyFont="1" applyFill="1" applyAlignment="1">
      <alignment horizontal="left" vertical="top" wrapText="1"/>
    </xf>
    <xf numFmtId="0" fontId="9" fillId="8" borderId="0" xfId="0" applyFont="1" applyFill="1"/>
    <xf numFmtId="0" fontId="20" fillId="0" borderId="0" xfId="0" applyFont="1"/>
    <xf numFmtId="0" fontId="8" fillId="5" borderId="0" xfId="0" applyFont="1" applyFill="1"/>
    <xf numFmtId="0" fontId="1" fillId="0" borderId="0" xfId="0" applyFont="1"/>
    <xf numFmtId="0" fontId="7" fillId="3" borderId="0" xfId="1" applyAlignment="1">
      <alignment wrapText="1"/>
    </xf>
    <xf numFmtId="0" fontId="8" fillId="5" borderId="9" xfId="0" applyFont="1" applyFill="1" applyBorder="1" applyAlignment="1">
      <alignment horizontal="center" vertical="center" wrapText="1"/>
    </xf>
    <xf numFmtId="0" fontId="4" fillId="0" borderId="9" xfId="1" applyFont="1" applyFill="1" applyBorder="1" applyAlignment="1">
      <alignment vertical="center" wrapText="1"/>
    </xf>
    <xf numFmtId="0" fontId="0" fillId="0" borderId="9" xfId="0" applyBorder="1" applyAlignment="1">
      <alignment vertical="center" wrapText="1"/>
    </xf>
    <xf numFmtId="0" fontId="8" fillId="5" borderId="41" xfId="0" applyFont="1" applyFill="1" applyBorder="1" applyAlignment="1">
      <alignment horizontal="center" vertical="center" wrapText="1"/>
    </xf>
    <xf numFmtId="0" fontId="8" fillId="5" borderId="42" xfId="0" applyFont="1" applyFill="1" applyBorder="1" applyAlignment="1">
      <alignment horizontal="center" vertical="center" wrapText="1"/>
    </xf>
    <xf numFmtId="0" fontId="8" fillId="5" borderId="43" xfId="0" applyFont="1" applyFill="1" applyBorder="1" applyAlignment="1">
      <alignment horizontal="center" vertical="center" wrapText="1"/>
    </xf>
    <xf numFmtId="0" fontId="24" fillId="10" borderId="22" xfId="0" applyFont="1" applyFill="1" applyBorder="1" applyAlignment="1">
      <alignment horizontal="center" vertical="center"/>
    </xf>
    <xf numFmtId="0" fontId="24" fillId="10" borderId="0" xfId="0" applyFont="1" applyFill="1" applyAlignment="1">
      <alignment horizontal="center" vertical="center"/>
    </xf>
    <xf numFmtId="0" fontId="16" fillId="4" borderId="22" xfId="0" applyFont="1" applyFill="1" applyBorder="1" applyAlignment="1">
      <alignment horizontal="center" vertical="center" wrapText="1"/>
    </xf>
    <xf numFmtId="0" fontId="16" fillId="4" borderId="0" xfId="0" applyFont="1" applyFill="1" applyAlignment="1">
      <alignment horizontal="center" vertical="center" wrapText="1"/>
    </xf>
    <xf numFmtId="0" fontId="21" fillId="5" borderId="23" xfId="0" applyFont="1" applyFill="1" applyBorder="1" applyAlignment="1">
      <alignment horizontal="center" vertical="center"/>
    </xf>
    <xf numFmtId="0" fontId="21" fillId="5" borderId="24" xfId="0" applyFont="1" applyFill="1" applyBorder="1" applyAlignment="1">
      <alignment horizontal="center" vertical="center"/>
    </xf>
    <xf numFmtId="0" fontId="1" fillId="8" borderId="49"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 fillId="0" borderId="0" xfId="0" applyFont="1" applyAlignment="1">
      <alignment vertical="center" wrapText="1"/>
    </xf>
    <xf numFmtId="0" fontId="19" fillId="0" borderId="51" xfId="0" applyFont="1" applyBorder="1" applyAlignment="1">
      <alignment horizontal="left" vertical="center" wrapText="1"/>
    </xf>
    <xf numFmtId="0" fontId="19" fillId="0" borderId="52" xfId="0" applyFont="1" applyBorder="1" applyAlignment="1">
      <alignment horizontal="left" vertical="center" wrapText="1"/>
    </xf>
    <xf numFmtId="0" fontId="19" fillId="0" borderId="53" xfId="0" applyFont="1" applyBorder="1" applyAlignment="1">
      <alignment horizontal="left" vertical="center" wrapText="1"/>
    </xf>
    <xf numFmtId="0" fontId="1" fillId="8" borderId="4"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25" fillId="6" borderId="0" xfId="0" applyFont="1" applyFill="1" applyAlignment="1">
      <alignment horizontal="left"/>
    </xf>
    <xf numFmtId="0" fontId="17" fillId="0" borderId="0" xfId="0" applyFont="1"/>
    <xf numFmtId="0" fontId="18" fillId="0" borderId="0" xfId="0" applyFont="1"/>
    <xf numFmtId="0" fontId="23" fillId="10" borderId="54" xfId="0" applyFont="1" applyFill="1" applyBorder="1" applyAlignment="1">
      <alignment horizontal="left" vertical="center" wrapText="1"/>
    </xf>
    <xf numFmtId="0" fontId="23" fillId="10" borderId="50" xfId="0" applyFont="1" applyFill="1" applyBorder="1" applyAlignment="1">
      <alignment horizontal="left" vertical="center" wrapText="1"/>
    </xf>
    <xf numFmtId="0" fontId="20" fillId="0" borderId="0" xfId="0" applyFont="1" applyAlignment="1">
      <alignment horizontal="left" wrapText="1"/>
    </xf>
    <xf numFmtId="0" fontId="1" fillId="10" borderId="55" xfId="0" applyFont="1" applyFill="1" applyBorder="1" applyAlignment="1">
      <alignment horizontal="center" vertical="center" wrapText="1"/>
    </xf>
    <xf numFmtId="0" fontId="1" fillId="10" borderId="56" xfId="0" applyFont="1" applyFill="1" applyBorder="1" applyAlignment="1">
      <alignment horizontal="center" vertical="center" wrapText="1"/>
    </xf>
    <xf numFmtId="0" fontId="0" fillId="10" borderId="0" xfId="0" applyFill="1" applyAlignment="1">
      <alignment horizontal="left" vertical="center" wrapText="1"/>
    </xf>
    <xf numFmtId="0" fontId="8" fillId="5" borderId="36"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25" fillId="6" borderId="0" xfId="0" applyFont="1" applyFill="1"/>
    <xf numFmtId="0" fontId="10" fillId="10" borderId="12" xfId="0" applyFont="1" applyFill="1" applyBorder="1" applyAlignment="1">
      <alignment horizontal="left" vertical="center" wrapText="1"/>
    </xf>
    <xf numFmtId="0" fontId="10" fillId="10" borderId="11" xfId="0" applyFont="1" applyFill="1" applyBorder="1" applyAlignment="1">
      <alignment horizontal="left" vertical="center" wrapText="1"/>
    </xf>
    <xf numFmtId="0" fontId="10" fillId="10" borderId="13" xfId="0" applyFont="1" applyFill="1" applyBorder="1" applyAlignment="1">
      <alignment horizontal="left" vertical="center" wrapText="1"/>
    </xf>
    <xf numFmtId="0" fontId="8" fillId="5" borderId="37" xfId="0" applyFont="1" applyFill="1" applyBorder="1" applyAlignment="1">
      <alignment horizontal="center" vertical="center" wrapText="1"/>
    </xf>
    <xf numFmtId="0" fontId="22" fillId="0" borderId="0" xfId="0" applyFont="1" applyAlignment="1">
      <alignment wrapText="1"/>
    </xf>
    <xf numFmtId="0" fontId="25" fillId="6" borderId="0" xfId="0" applyFont="1" applyFill="1" applyProtection="1">
      <protection locked="0"/>
    </xf>
    <xf numFmtId="0" fontId="1" fillId="22" borderId="37" xfId="0" applyFont="1" applyFill="1" applyBorder="1" applyAlignment="1" applyProtection="1">
      <alignment horizontal="center" vertical="center" wrapText="1"/>
      <protection locked="0"/>
    </xf>
    <xf numFmtId="0" fontId="1" fillId="22" borderId="38" xfId="0" applyFont="1" applyFill="1" applyBorder="1" applyAlignment="1" applyProtection="1">
      <alignment horizontal="center" vertical="center" wrapText="1"/>
      <protection locked="0"/>
    </xf>
    <xf numFmtId="0" fontId="1" fillId="24" borderId="36" xfId="0" applyFont="1" applyFill="1" applyBorder="1" applyAlignment="1" applyProtection="1">
      <alignment horizontal="center" vertical="center" wrapText="1"/>
      <protection locked="0"/>
    </xf>
    <xf numFmtId="0" fontId="1" fillId="24" borderId="37" xfId="0" applyFont="1" applyFill="1" applyBorder="1" applyAlignment="1" applyProtection="1">
      <alignment horizontal="center" vertical="center" wrapText="1"/>
      <protection locked="0"/>
    </xf>
    <xf numFmtId="0" fontId="1" fillId="24" borderId="38" xfId="0" applyFont="1" applyFill="1" applyBorder="1" applyAlignment="1" applyProtection="1">
      <alignment horizontal="center" vertical="center" wrapText="1"/>
      <protection locked="0"/>
    </xf>
    <xf numFmtId="0" fontId="1" fillId="25" borderId="36" xfId="0" applyFont="1" applyFill="1" applyBorder="1" applyAlignment="1" applyProtection="1">
      <alignment horizontal="center" vertical="center" wrapText="1"/>
      <protection locked="0"/>
    </xf>
    <xf numFmtId="0" fontId="1" fillId="25" borderId="37" xfId="0" applyFont="1" applyFill="1" applyBorder="1" applyAlignment="1" applyProtection="1">
      <alignment horizontal="center" vertical="center" wrapText="1"/>
      <protection locked="0"/>
    </xf>
    <xf numFmtId="0" fontId="1" fillId="25" borderId="38" xfId="0" applyFont="1" applyFill="1" applyBorder="1" applyAlignment="1" applyProtection="1">
      <alignment horizontal="center" vertical="center" wrapText="1"/>
      <protection locked="0"/>
    </xf>
    <xf numFmtId="0" fontId="1" fillId="26" borderId="36" xfId="0" applyFont="1" applyFill="1" applyBorder="1" applyAlignment="1" applyProtection="1">
      <alignment horizontal="center" vertical="center" wrapText="1"/>
      <protection locked="0"/>
    </xf>
    <xf numFmtId="0" fontId="1" fillId="26" borderId="38" xfId="0" applyFont="1" applyFill="1" applyBorder="1" applyAlignment="1" applyProtection="1">
      <alignment horizontal="center" vertical="center" wrapText="1"/>
      <protection locked="0"/>
    </xf>
    <xf numFmtId="0" fontId="50" fillId="27" borderId="0" xfId="0" applyFont="1" applyFill="1" applyAlignment="1">
      <alignment horizontal="left" wrapText="1"/>
    </xf>
  </cellXfs>
  <cellStyles count="4">
    <cellStyle name="Bad" xfId="1" builtinId="27"/>
    <cellStyle name="Normal" xfId="0" builtinId="0"/>
    <cellStyle name="Normal 2" xfId="3" xr:uid="{1D64855B-EA88-4EF9-AE7F-5D15710FD4AB}"/>
    <cellStyle name="Percent" xfId="2" builtinId="5"/>
  </cellStyles>
  <dxfs count="63">
    <dxf>
      <font>
        <color rgb="FF0F5132"/>
      </font>
      <fill>
        <patternFill patternType="solid">
          <fgColor indexed="64"/>
          <bgColor rgb="FFD1E7DD"/>
        </patternFill>
      </fill>
    </dxf>
    <dxf>
      <font>
        <color rgb="FF084298"/>
      </font>
      <fill>
        <patternFill patternType="solid">
          <fgColor indexed="64"/>
          <bgColor rgb="FFCFE2FF"/>
        </patternFill>
      </fill>
    </dxf>
    <dxf>
      <font>
        <color rgb="FF842029"/>
      </font>
      <fill>
        <patternFill patternType="solid">
          <fgColor indexed="64"/>
          <bgColor rgb="FFF8D7DA"/>
        </patternFill>
      </fill>
    </dxf>
    <dxf>
      <font>
        <color rgb="FFFFF2CC"/>
      </font>
    </dxf>
    <dxf>
      <font>
        <color rgb="FFC00000"/>
      </font>
    </dxf>
    <dxf>
      <font>
        <color rgb="FFFFF2CC"/>
      </font>
    </dxf>
    <dxf>
      <font>
        <color rgb="FFFFF2CC"/>
      </font>
    </dxf>
    <dxf>
      <font>
        <color rgb="FFC00000"/>
      </font>
    </dxf>
    <dxf>
      <font>
        <color rgb="FFFFF2CC"/>
      </font>
    </dxf>
    <dxf>
      <font>
        <b/>
        <i val="0"/>
        <strike val="0"/>
        <condense val="0"/>
        <extend val="0"/>
        <outline val="0"/>
        <shadow val="0"/>
        <u val="none"/>
        <vertAlign val="baseline"/>
        <sz val="11"/>
        <color rgb="FFFFFFFF"/>
        <name val="Aptos Narrow"/>
        <family val="2"/>
        <charset val="238"/>
        <scheme val="minor"/>
      </font>
      <fill>
        <patternFill patternType="solid">
          <fgColor indexed="64"/>
          <bgColor rgb="FFC00000"/>
        </patternFill>
      </fill>
      <alignment horizontal="center" vertical="center" textRotation="0" wrapText="1" indent="0" justifyLastLine="0" shrinkToFit="0" readingOrder="0"/>
      <border diagonalUp="0" diagonalDown="0">
        <left style="thin">
          <color rgb="FFBFBFBF"/>
        </left>
        <right/>
        <top style="thin">
          <color rgb="FFBFBFBF"/>
        </top>
        <bottom style="thin">
          <color rgb="FFBFBFBF"/>
        </bottom>
        <vertical/>
        <horizontal/>
      </border>
      <protection locked="0" hidden="0"/>
    </dxf>
    <dxf>
      <font>
        <b/>
        <i val="0"/>
        <strike val="0"/>
        <condense val="0"/>
        <extend val="0"/>
        <outline val="0"/>
        <shadow val="0"/>
        <u val="none"/>
        <vertAlign val="baseline"/>
        <sz val="11"/>
        <color theme="1"/>
        <name val="Aptos Narrow"/>
        <family val="2"/>
        <charset val="238"/>
        <scheme val="minor"/>
      </font>
      <numFmt numFmtId="0" formatCode="General"/>
      <fill>
        <patternFill patternType="solid">
          <fgColor indexed="64"/>
          <bgColor rgb="FFFFF2CC"/>
        </patternFill>
      </fill>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general"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i val="0"/>
        <strike val="0"/>
        <condense val="0"/>
        <extend val="0"/>
        <outline val="0"/>
        <shadow val="0"/>
        <u val="none"/>
        <vertAlign val="baseline"/>
        <sz val="11"/>
        <color theme="1"/>
        <name val="Aptos Narrow"/>
        <family val="2"/>
        <charset val="238"/>
        <scheme val="minor"/>
      </font>
      <alignment horizontal="general"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alignment horizontal="center" vertical="center" textRotation="0" wrapText="1" indent="0" justifyLastLine="0" shrinkToFit="0" readingOrder="0"/>
      <border diagonalUp="0" diagonalDown="0">
        <left/>
        <right style="thin">
          <color rgb="FFBFBFBF"/>
        </right>
        <top style="thin">
          <color rgb="FFBFBFBF"/>
        </top>
        <bottom style="thin">
          <color rgb="FFBFBFBF"/>
        </bottom>
        <vertical/>
        <horizontal/>
      </border>
      <protection locked="0" hidden="0"/>
    </dxf>
    <dxf>
      <border outline="0">
        <top style="thin">
          <color rgb="FFBFBFBF"/>
        </top>
      </border>
    </dxf>
    <dxf>
      <border outline="0">
        <left style="thin">
          <color rgb="FFBFBFBF"/>
        </left>
        <right style="thin">
          <color rgb="FFBFBFBF"/>
        </right>
        <top style="thin">
          <color rgb="FFBFBFBF"/>
        </top>
        <bottom style="thin">
          <color rgb="FFBFBFBF"/>
        </bottom>
      </border>
    </dxf>
    <dxf>
      <alignment horizontal="center" vertical="center" textRotation="0" wrapText="1" indent="0" justifyLastLine="0" shrinkToFit="0" readingOrder="0"/>
      <protection locked="0" hidden="0"/>
    </dxf>
    <dxf>
      <border outline="0">
        <bottom style="thin">
          <color rgb="FFBFBFBF"/>
        </bottom>
      </border>
    </dxf>
    <dxf>
      <font>
        <b/>
        <i val="0"/>
        <strike val="0"/>
        <condense val="0"/>
        <extend val="0"/>
        <outline val="0"/>
        <shadow val="0"/>
        <u val="none"/>
        <vertAlign val="baseline"/>
        <sz val="9"/>
        <color rgb="FFFFFFFF"/>
        <name val="Aptos Narrow"/>
        <family val="2"/>
        <charset val="238"/>
        <scheme val="minor"/>
      </font>
      <fill>
        <patternFill patternType="solid">
          <fgColor indexed="64"/>
          <bgColor rgb="FF1F4E79"/>
        </patternFill>
      </fill>
      <alignment horizontal="center" vertical="center" textRotation="0" wrapText="1" indent="0" justifyLastLine="0" shrinkToFit="0" readingOrder="0"/>
      <border diagonalUp="0" diagonalDown="0">
        <left style="thin">
          <color rgb="FFBFBFBF"/>
        </left>
        <right style="thin">
          <color rgb="FFBFBFBF"/>
        </right>
        <top/>
        <bottom/>
      </border>
      <protection locked="0" hidden="0"/>
    </dxf>
    <dxf>
      <font>
        <b/>
        <i val="0"/>
        <strike val="0"/>
        <condense val="0"/>
        <extend val="0"/>
        <outline val="0"/>
        <shadow val="0"/>
        <u val="none"/>
        <vertAlign val="baseline"/>
        <sz val="11"/>
        <color rgb="FFFFFFFF"/>
        <name val="Aptos Narrow"/>
        <family val="2"/>
        <charset val="238"/>
        <scheme val="minor"/>
      </font>
      <fill>
        <patternFill patternType="solid">
          <fgColor indexed="64"/>
          <bgColor rgb="FFC00000"/>
        </patternFill>
      </fill>
      <alignment horizontal="center" vertical="center" textRotation="0" wrapText="1" indent="0" justifyLastLine="0" shrinkToFit="0" readingOrder="0"/>
      <border diagonalUp="0" diagonalDown="0">
        <left style="thin">
          <color rgb="FFBFBFBF"/>
        </left>
        <right/>
        <top style="thin">
          <color rgb="FFBFBFBF"/>
        </top>
        <bottom style="thin">
          <color rgb="FFBFBFBF"/>
        </bottom>
        <vertical/>
        <horizontal/>
      </border>
    </dxf>
    <dxf>
      <font>
        <b/>
        <i val="0"/>
        <strike val="0"/>
        <condense val="0"/>
        <extend val="0"/>
        <outline val="0"/>
        <shadow val="0"/>
        <u val="none"/>
        <vertAlign val="baseline"/>
        <sz val="11"/>
        <color theme="1"/>
        <name val="Aptos Narrow"/>
        <family val="2"/>
        <charset val="238"/>
        <scheme val="minor"/>
      </font>
      <numFmt numFmtId="0" formatCode="General"/>
      <fill>
        <patternFill patternType="solid">
          <fgColor indexed="64"/>
          <bgColor rgb="FFFFF2CC"/>
        </patternFill>
      </fill>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general"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font>
        <b/>
        <i val="0"/>
        <strike val="0"/>
        <condense val="0"/>
        <extend val="0"/>
        <outline val="0"/>
        <shadow val="0"/>
        <u val="none"/>
        <vertAlign val="baseline"/>
        <sz val="11"/>
        <color theme="1"/>
        <name val="Aptos Narrow"/>
        <family val="2"/>
        <charset val="238"/>
        <scheme val="minor"/>
      </font>
      <alignment horizontal="general"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dxf>
    <dxf>
      <alignment horizontal="center" vertical="center" textRotation="0" wrapText="1" indent="0" justifyLastLine="0" shrinkToFit="0" readingOrder="0"/>
      <border diagonalUp="0" diagonalDown="0">
        <left/>
        <right style="thin">
          <color rgb="FFBFBFBF"/>
        </right>
        <top style="thin">
          <color rgb="FFBFBFBF"/>
        </top>
        <bottom style="thin">
          <color rgb="FFBFBFBF"/>
        </bottom>
        <vertical/>
        <horizontal/>
      </border>
    </dxf>
    <dxf>
      <border outline="0">
        <top style="thin">
          <color rgb="FFBFBFBF"/>
        </top>
      </border>
    </dxf>
    <dxf>
      <border outline="0">
        <left style="thin">
          <color rgb="FFBFBFBF"/>
        </left>
        <right style="thin">
          <color rgb="FFBFBFBF"/>
        </right>
        <top style="thin">
          <color rgb="FFBFBFBF"/>
        </top>
        <bottom style="thin">
          <color rgb="FFBFBFBF"/>
        </bottom>
      </border>
    </dxf>
    <dxf>
      <alignment horizontal="center" vertical="center" textRotation="0" wrapText="1" indent="0" justifyLastLine="0" shrinkToFit="0" readingOrder="0"/>
    </dxf>
    <dxf>
      <border outline="0">
        <bottom style="thin">
          <color rgb="FFBFBFBF"/>
        </bottom>
      </border>
    </dxf>
    <dxf>
      <font>
        <b/>
        <i val="0"/>
        <strike val="0"/>
        <condense val="0"/>
        <extend val="0"/>
        <outline val="0"/>
        <shadow val="0"/>
        <u val="none"/>
        <vertAlign val="baseline"/>
        <sz val="9"/>
        <color rgb="FFFFFFFF"/>
        <name val="Aptos Narrow"/>
        <family val="2"/>
        <charset val="238"/>
        <scheme val="minor"/>
      </font>
      <fill>
        <patternFill patternType="solid">
          <fgColor indexed="64"/>
          <bgColor rgb="FF1F4E79"/>
        </patternFill>
      </fill>
      <alignment horizontal="center" vertical="center" textRotation="0" wrapText="1" indent="0" justifyLastLine="0" shrinkToFit="0" readingOrder="0"/>
      <border diagonalUp="0" diagonalDown="0" outline="0">
        <left style="thin">
          <color rgb="FFBFBFBF"/>
        </left>
        <right style="thin">
          <color rgb="FFBFBFBF"/>
        </right>
        <top/>
        <bottom/>
      </border>
    </dxf>
    <dxf>
      <font>
        <b val="0"/>
        <i/>
        <strike val="0"/>
        <condense val="0"/>
        <extend val="0"/>
        <outline val="0"/>
        <shadow val="0"/>
        <u val="none"/>
        <vertAlign val="baseline"/>
        <sz val="11"/>
        <color theme="1"/>
        <name val="Myriad Pro"/>
        <family val="2"/>
        <scheme val="none"/>
      </font>
      <alignment horizontal="center"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val="0"/>
        <i/>
        <strike val="0"/>
        <condense val="0"/>
        <extend val="0"/>
        <outline val="0"/>
        <shadow val="0"/>
        <u val="none"/>
        <vertAlign val="baseline"/>
        <sz val="11"/>
        <color theme="1"/>
        <name val="Myriad Pro"/>
        <family val="2"/>
        <scheme val="none"/>
      </font>
      <alignment horizontal="center"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val="0"/>
        <i/>
        <strike val="0"/>
        <condense val="0"/>
        <extend val="0"/>
        <outline val="0"/>
        <shadow val="0"/>
        <u val="none"/>
        <vertAlign val="baseline"/>
        <sz val="11"/>
        <color theme="1"/>
        <name val="Myriad Pro"/>
        <family val="2"/>
        <scheme val="none"/>
      </font>
      <numFmt numFmtId="30" formatCode="@"/>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val="0"/>
        <i/>
        <strike val="0"/>
        <condense val="0"/>
        <extend val="0"/>
        <outline val="0"/>
        <shadow val="0"/>
        <u val="none"/>
        <vertAlign val="baseline"/>
        <sz val="11"/>
        <color theme="1"/>
        <name val="Myriad Pro"/>
        <family val="2"/>
        <scheme val="none"/>
      </font>
      <numFmt numFmtId="30" formatCode="@"/>
      <alignment horizontal="center" vertical="center" textRotation="0" wrapText="1"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i/>
        <name val="Myriad Pro"/>
        <family val="2"/>
        <scheme val="none"/>
      </font>
      <numFmt numFmtId="30" formatCode="@"/>
      <alignment horizontal="center" vertical="center" textRotation="0" wrapText="0" indent="0" justifyLastLine="0" shrinkToFit="0" readingOrder="0"/>
      <border diagonalUp="0" diagonalDown="0">
        <left style="thin">
          <color rgb="FFBFBFBF"/>
        </left>
        <right style="thin">
          <color rgb="FFBFBFBF"/>
        </right>
        <top style="thin">
          <color rgb="FFBFBFBF"/>
        </top>
        <bottom style="thin">
          <color rgb="FFBFBFBF"/>
        </bottom>
        <vertical/>
        <horizontal/>
      </border>
      <protection locked="0" hidden="0"/>
    </dxf>
    <dxf>
      <font>
        <b val="0"/>
        <i val="0"/>
        <strike val="0"/>
        <condense val="0"/>
        <extend val="0"/>
        <outline val="0"/>
        <shadow val="0"/>
        <u val="none"/>
        <vertAlign val="baseline"/>
        <sz val="11"/>
        <color theme="1"/>
        <name val="Myriad Pro"/>
        <family val="2"/>
        <scheme val="none"/>
      </font>
      <alignment horizontal="center" vertical="center" textRotation="0" wrapText="0" indent="0" justifyLastLine="0" shrinkToFit="0" readingOrder="0"/>
      <border diagonalUp="0" diagonalDown="0">
        <left/>
        <right style="thin">
          <color rgb="FFBFBFBF"/>
        </right>
        <top style="thin">
          <color rgb="FFBFBFBF"/>
        </top>
        <bottom style="thin">
          <color rgb="FFBFBFBF"/>
        </bottom>
        <vertical/>
        <horizontal/>
      </border>
      <protection locked="0" hidden="0"/>
    </dxf>
  </dxfs>
  <tableStyles count="0" defaultTableStyle="TableStyleMedium2" defaultPivotStyle="PivotStyleLight16"/>
  <colors>
    <mruColors>
      <color rgb="FF66FFFF"/>
      <color rgb="FFFFCC99"/>
      <color rgb="FFFFF2CC"/>
      <color rgb="FFC00000"/>
      <color rgb="FFFFFFCC"/>
      <color rgb="FFCCFFFF"/>
      <color rgb="FFFF99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Kategorije slo&#382;enosti'!A1"/><Relationship Id="rId3" Type="http://schemas.openxmlformats.org/officeDocument/2006/relationships/hyperlink" Target="#'Sa&#382;eti Opis podkriterija '!A1"/><Relationship Id="rId7" Type="http://schemas.openxmlformats.org/officeDocument/2006/relationships/hyperlink" Target="#'Opis RM'!A1"/><Relationship Id="rId2" Type="http://schemas.openxmlformats.org/officeDocument/2006/relationships/hyperlink" Target="#'Zastupljenost spolova '!A1"/><Relationship Id="rId1" Type="http://schemas.openxmlformats.org/officeDocument/2006/relationships/hyperlink" Target="#Vrednovanje!A1"/><Relationship Id="rId6" Type="http://schemas.openxmlformats.org/officeDocument/2006/relationships/hyperlink" Target="#'Benchmark uloge'!A1"/><Relationship Id="rId5" Type="http://schemas.openxmlformats.org/officeDocument/2006/relationships/hyperlink" Target="#'SME Model'!A1"/><Relationship Id="rId4" Type="http://schemas.openxmlformats.org/officeDocument/2006/relationships/hyperlink" Target="#'Plan podkriterija'!A1"/></Relationships>
</file>

<file path=xl/drawings/drawing1.xml><?xml version="1.0" encoding="utf-8"?>
<xdr:wsDr xmlns:xdr="http://schemas.openxmlformats.org/drawingml/2006/spreadsheetDrawing" xmlns:a="http://schemas.openxmlformats.org/drawingml/2006/main">
  <xdr:twoCellAnchor>
    <xdr:from>
      <xdr:col>1</xdr:col>
      <xdr:colOff>0</xdr:colOff>
      <xdr:row>28</xdr:row>
      <xdr:rowOff>45720</xdr:rowOff>
    </xdr:from>
    <xdr:to>
      <xdr:col>4</xdr:col>
      <xdr:colOff>179482</xdr:colOff>
      <xdr:row>31</xdr:row>
      <xdr:rowOff>163213</xdr:rowOff>
    </xdr:to>
    <xdr:sp macro="" textlink="">
      <xdr:nvSpPr>
        <xdr:cNvPr id="5" name="Rectangle: Rounded Corners 4">
          <a:hlinkClick xmlns:r="http://schemas.openxmlformats.org/officeDocument/2006/relationships" r:id="rId1"/>
          <a:extLst>
            <a:ext uri="{FF2B5EF4-FFF2-40B4-BE49-F238E27FC236}">
              <a16:creationId xmlns:a16="http://schemas.microsoft.com/office/drawing/2014/main" id="{0EFDE81E-1734-427E-8746-D51664BF4203}"/>
            </a:ext>
          </a:extLst>
        </xdr:cNvPr>
        <xdr:cNvSpPr/>
      </xdr:nvSpPr>
      <xdr:spPr>
        <a:xfrm>
          <a:off x="609600" y="5448300"/>
          <a:ext cx="2008282" cy="666133"/>
        </a:xfrm>
        <a:prstGeom prst="roundRect">
          <a:avLst/>
        </a:prstGeom>
        <a:solidFill>
          <a:srgbClr val="FF0000"/>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chemeClr val="bg1"/>
              </a:solidFill>
              <a:latin typeface="Calibri" panose="020F0502020204030204" pitchFamily="34" charset="0"/>
              <a:ea typeface="Calibri" panose="020F0502020204030204" pitchFamily="34" charset="0"/>
              <a:cs typeface="Calibri" panose="020F0502020204030204" pitchFamily="34" charset="0"/>
            </a:rPr>
            <a:t>2. Vrednovanje radnih mjesta</a:t>
          </a:r>
          <a:endParaRPr lang="en-GB"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xdr:col>
      <xdr:colOff>0</xdr:colOff>
      <xdr:row>40</xdr:row>
      <xdr:rowOff>60960</xdr:rowOff>
    </xdr:from>
    <xdr:to>
      <xdr:col>4</xdr:col>
      <xdr:colOff>179482</xdr:colOff>
      <xdr:row>43</xdr:row>
      <xdr:rowOff>178453</xdr:rowOff>
    </xdr:to>
    <xdr:sp macro="" textlink="">
      <xdr:nvSpPr>
        <xdr:cNvPr id="6" name="Rectangle: Rounded Corners 5">
          <a:hlinkClick xmlns:r="http://schemas.openxmlformats.org/officeDocument/2006/relationships" r:id="rId2"/>
          <a:extLst>
            <a:ext uri="{FF2B5EF4-FFF2-40B4-BE49-F238E27FC236}">
              <a16:creationId xmlns:a16="http://schemas.microsoft.com/office/drawing/2014/main" id="{4D63E65F-B669-479E-A369-4A5F3C581446}"/>
            </a:ext>
          </a:extLst>
        </xdr:cNvPr>
        <xdr:cNvSpPr/>
      </xdr:nvSpPr>
      <xdr:spPr>
        <a:xfrm>
          <a:off x="609600" y="7658100"/>
          <a:ext cx="2008282" cy="666133"/>
        </a:xfrm>
        <a:prstGeom prst="roundRect">
          <a:avLst/>
        </a:prstGeom>
        <a:solidFill>
          <a:srgbClr val="FF0000"/>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chemeClr val="bg1"/>
              </a:solidFill>
              <a:latin typeface="Calibri" panose="020F0502020204030204" pitchFamily="34" charset="0"/>
              <a:ea typeface="Calibri" panose="020F0502020204030204" pitchFamily="34" charset="0"/>
              <a:cs typeface="Calibri" panose="020F0502020204030204" pitchFamily="34" charset="0"/>
            </a:rPr>
            <a:t>4. Zastupljenost</a:t>
          </a:r>
          <a:r>
            <a:rPr lang="hr-HR"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spolova</a:t>
          </a:r>
          <a:endParaRPr lang="en-GB"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xdr:col>
      <xdr:colOff>0</xdr:colOff>
      <xdr:row>0</xdr:row>
      <xdr:rowOff>145473</xdr:rowOff>
    </xdr:from>
    <xdr:to>
      <xdr:col>4</xdr:col>
      <xdr:colOff>179482</xdr:colOff>
      <xdr:row>4</xdr:row>
      <xdr:rowOff>82857</xdr:rowOff>
    </xdr:to>
    <xdr:sp macro="" textlink="">
      <xdr:nvSpPr>
        <xdr:cNvPr id="24" name="Rectangle: Rounded Corners 23">
          <a:hlinkClick xmlns:r="http://schemas.openxmlformats.org/officeDocument/2006/relationships" r:id="rId3"/>
          <a:extLst>
            <a:ext uri="{FF2B5EF4-FFF2-40B4-BE49-F238E27FC236}">
              <a16:creationId xmlns:a16="http://schemas.microsoft.com/office/drawing/2014/main" id="{FF6CA3CB-23DB-4D68-9166-7740E048365F}"/>
            </a:ext>
          </a:extLst>
        </xdr:cNvPr>
        <xdr:cNvSpPr/>
      </xdr:nvSpPr>
      <xdr:spPr>
        <a:xfrm>
          <a:off x="609600" y="145473"/>
          <a:ext cx="2008282" cy="657820"/>
        </a:xfrm>
        <a:prstGeom prst="roundRect">
          <a:avLst/>
        </a:prstGeom>
        <a:solidFill>
          <a:srgbClr val="66FFFF"/>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Opis podkriterija</a:t>
          </a:r>
          <a:endParaRPr lang="en-GB"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5</xdr:col>
      <xdr:colOff>0</xdr:colOff>
      <xdr:row>1</xdr:row>
      <xdr:rowOff>0</xdr:rowOff>
    </xdr:from>
    <xdr:to>
      <xdr:col>8</xdr:col>
      <xdr:colOff>381000</xdr:colOff>
      <xdr:row>4</xdr:row>
      <xdr:rowOff>114300</xdr:rowOff>
    </xdr:to>
    <xdr:sp macro="" textlink="">
      <xdr:nvSpPr>
        <xdr:cNvPr id="25" name="TextBox 24">
          <a:extLst>
            <a:ext uri="{FF2B5EF4-FFF2-40B4-BE49-F238E27FC236}">
              <a16:creationId xmlns:a16="http://schemas.microsoft.com/office/drawing/2014/main" id="{96D94FA5-96D9-4AD8-9354-E0BD59A7257B}"/>
            </a:ext>
          </a:extLst>
        </xdr:cNvPr>
        <xdr:cNvSpPr txBox="1"/>
      </xdr:nvSpPr>
      <xdr:spPr>
        <a:xfrm>
          <a:off x="3048000" y="381000"/>
          <a:ext cx="2209800" cy="68580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i="0" baseline="0">
              <a:solidFill>
                <a:schemeClr val="dk1"/>
              </a:solidFill>
              <a:effectLst/>
              <a:latin typeface="+mn-lt"/>
              <a:ea typeface="+mn-ea"/>
              <a:cs typeface="+mn-cs"/>
            </a:rPr>
            <a:t>📝 Uputa: </a:t>
          </a:r>
          <a:r>
            <a:rPr lang="hr-HR" sz="1100">
              <a:latin typeface="Calibri" panose="020F0502020204030204" pitchFamily="34" charset="0"/>
              <a:ea typeface="Calibri" panose="020F0502020204030204" pitchFamily="34" charset="0"/>
              <a:cs typeface="Calibri" panose="020F0502020204030204" pitchFamily="34" charset="0"/>
            </a:rPr>
            <a:t>Ovdje možete saznati</a:t>
          </a:r>
          <a:r>
            <a:rPr lang="hr-HR" sz="1100" baseline="0">
              <a:latin typeface="Calibri" panose="020F0502020204030204" pitchFamily="34" charset="0"/>
              <a:ea typeface="Calibri" panose="020F0502020204030204" pitchFamily="34" charset="0"/>
              <a:cs typeface="Calibri" panose="020F0502020204030204" pitchFamily="34" charset="0"/>
            </a:rPr>
            <a:t> razlike između pojedinih podkriterija.</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0</xdr:col>
      <xdr:colOff>601980</xdr:colOff>
      <xdr:row>5</xdr:row>
      <xdr:rowOff>175261</xdr:rowOff>
    </xdr:from>
    <xdr:to>
      <xdr:col>4</xdr:col>
      <xdr:colOff>171862</xdr:colOff>
      <xdr:row>8</xdr:row>
      <xdr:rowOff>53340</xdr:rowOff>
    </xdr:to>
    <xdr:sp macro="" textlink="">
      <xdr:nvSpPr>
        <xdr:cNvPr id="26" name="Rectangle: Rounded Corners 25">
          <a:hlinkClick xmlns:r="http://schemas.openxmlformats.org/officeDocument/2006/relationships" r:id="rId4"/>
          <a:extLst>
            <a:ext uri="{FF2B5EF4-FFF2-40B4-BE49-F238E27FC236}">
              <a16:creationId xmlns:a16="http://schemas.microsoft.com/office/drawing/2014/main" id="{5556898A-85B1-40A0-A23D-5A7900E45E7B}"/>
            </a:ext>
          </a:extLst>
        </xdr:cNvPr>
        <xdr:cNvSpPr/>
      </xdr:nvSpPr>
      <xdr:spPr>
        <a:xfrm>
          <a:off x="601980" y="1089661"/>
          <a:ext cx="2008282" cy="708659"/>
        </a:xfrm>
        <a:prstGeom prst="roundRect">
          <a:avLst/>
        </a:prstGeom>
        <a:solidFill>
          <a:srgbClr val="66FFFF"/>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Plan podkriterija</a:t>
          </a:r>
          <a:endParaRPr lang="en-GB"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5</xdr:col>
      <xdr:colOff>0</xdr:colOff>
      <xdr:row>6</xdr:row>
      <xdr:rowOff>0</xdr:rowOff>
    </xdr:from>
    <xdr:to>
      <xdr:col>8</xdr:col>
      <xdr:colOff>381000</xdr:colOff>
      <xdr:row>8</xdr:row>
      <xdr:rowOff>38100</xdr:rowOff>
    </xdr:to>
    <xdr:sp macro="" textlink="">
      <xdr:nvSpPr>
        <xdr:cNvPr id="27" name="TextBox 26">
          <a:extLst>
            <a:ext uri="{FF2B5EF4-FFF2-40B4-BE49-F238E27FC236}">
              <a16:creationId xmlns:a16="http://schemas.microsoft.com/office/drawing/2014/main" id="{09F03DD1-FCE1-451D-B329-2FCD0AB1CAA7}"/>
            </a:ext>
          </a:extLst>
        </xdr:cNvPr>
        <xdr:cNvSpPr txBox="1"/>
      </xdr:nvSpPr>
      <xdr:spPr>
        <a:xfrm>
          <a:off x="3048000" y="1333500"/>
          <a:ext cx="2209800" cy="68580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i="0" baseline="0">
              <a:solidFill>
                <a:schemeClr val="dk1"/>
              </a:solidFill>
              <a:effectLst/>
              <a:latin typeface="+mn-lt"/>
              <a:ea typeface="+mn-ea"/>
              <a:cs typeface="+mn-cs"/>
            </a:rPr>
            <a:t>📝 Uputa: </a:t>
          </a:r>
          <a:r>
            <a:rPr lang="hr-HR" sz="1100">
              <a:latin typeface="Calibri" panose="020F0502020204030204" pitchFamily="34" charset="0"/>
              <a:ea typeface="Calibri" panose="020F0502020204030204" pitchFamily="34" charset="0"/>
              <a:cs typeface="Calibri" panose="020F0502020204030204" pitchFamily="34" charset="0"/>
            </a:rPr>
            <a:t>Ovdje možete vidjeti sustav evaluacij</a:t>
          </a:r>
          <a:r>
            <a:rPr lang="hr-HR" sz="1100" baseline="0">
              <a:latin typeface="Calibri" panose="020F0502020204030204" pitchFamily="34" charset="0"/>
              <a:ea typeface="Calibri" panose="020F0502020204030204" pitchFamily="34" charset="0"/>
              <a:cs typeface="Calibri" panose="020F0502020204030204" pitchFamily="34" charset="0"/>
            </a:rPr>
            <a:t>e radnih mjesta.</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xdr:col>
      <xdr:colOff>7620</xdr:colOff>
      <xdr:row>15</xdr:row>
      <xdr:rowOff>121920</xdr:rowOff>
    </xdr:from>
    <xdr:to>
      <xdr:col>4</xdr:col>
      <xdr:colOff>187102</xdr:colOff>
      <xdr:row>19</xdr:row>
      <xdr:rowOff>56533</xdr:rowOff>
    </xdr:to>
    <xdr:sp macro="" textlink="">
      <xdr:nvSpPr>
        <xdr:cNvPr id="28" name="Rectangle: Rounded Corners 27">
          <a:hlinkClick xmlns:r="http://schemas.openxmlformats.org/officeDocument/2006/relationships" r:id="rId5"/>
          <a:extLst>
            <a:ext uri="{FF2B5EF4-FFF2-40B4-BE49-F238E27FC236}">
              <a16:creationId xmlns:a16="http://schemas.microsoft.com/office/drawing/2014/main" id="{74E2D947-6426-4DC5-92DB-EC6B54EDA2D7}"/>
            </a:ext>
          </a:extLst>
        </xdr:cNvPr>
        <xdr:cNvSpPr/>
      </xdr:nvSpPr>
      <xdr:spPr>
        <a:xfrm>
          <a:off x="617220" y="3147060"/>
          <a:ext cx="2008282" cy="666133"/>
        </a:xfrm>
        <a:prstGeom prst="roundRect">
          <a:avLst/>
        </a:prstGeom>
        <a:solidFill>
          <a:srgbClr val="66FFFF"/>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SME Model</a:t>
          </a:r>
          <a:endParaRPr lang="en-GB"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5</xdr:col>
      <xdr:colOff>0</xdr:colOff>
      <xdr:row>14</xdr:row>
      <xdr:rowOff>190499</xdr:rowOff>
    </xdr:from>
    <xdr:to>
      <xdr:col>8</xdr:col>
      <xdr:colOff>381000</xdr:colOff>
      <xdr:row>20</xdr:row>
      <xdr:rowOff>142874</xdr:rowOff>
    </xdr:to>
    <xdr:sp macro="" textlink="">
      <xdr:nvSpPr>
        <xdr:cNvPr id="29" name="TextBox 28">
          <a:extLst>
            <a:ext uri="{FF2B5EF4-FFF2-40B4-BE49-F238E27FC236}">
              <a16:creationId xmlns:a16="http://schemas.microsoft.com/office/drawing/2014/main" id="{2ECE2E96-0C08-487B-ADBA-162952A81535}"/>
            </a:ext>
          </a:extLst>
        </xdr:cNvPr>
        <xdr:cNvSpPr txBox="1"/>
      </xdr:nvSpPr>
      <xdr:spPr>
        <a:xfrm>
          <a:off x="3048000" y="2552699"/>
          <a:ext cx="2209800" cy="1095375"/>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i="0" baseline="0">
              <a:solidFill>
                <a:schemeClr val="dk1"/>
              </a:solidFill>
              <a:effectLst/>
              <a:latin typeface="+mn-lt"/>
              <a:ea typeface="+mn-ea"/>
              <a:cs typeface="+mn-cs"/>
            </a:rPr>
            <a:t>📝 Uputa:  </a:t>
          </a:r>
          <a:r>
            <a:rPr lang="hr-HR" sz="1100">
              <a:latin typeface="Calibri" panose="020F0502020204030204" pitchFamily="34" charset="0"/>
              <a:ea typeface="Calibri" panose="020F0502020204030204" pitchFamily="34" charset="0"/>
              <a:cs typeface="Calibri" panose="020F0502020204030204" pitchFamily="34" charset="0"/>
            </a:rPr>
            <a:t>Ovdje je opis Modela.</a:t>
          </a:r>
          <a:r>
            <a:rPr lang="hr-HR" sz="1100" baseline="0">
              <a:latin typeface="Calibri" panose="020F0502020204030204" pitchFamily="34" charset="0"/>
              <a:ea typeface="Calibri" panose="020F0502020204030204" pitchFamily="34" charset="0"/>
              <a:cs typeface="Calibri" panose="020F0502020204030204" pitchFamily="34" charset="0"/>
            </a:rPr>
            <a:t> Obratite pozornost na Odjeljak 3 i 4, moguća je dodatna prilagodba Modela u ovisnosti o Vašim potrebama.</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xdr:col>
      <xdr:colOff>0</xdr:colOff>
      <xdr:row>22</xdr:row>
      <xdr:rowOff>0</xdr:rowOff>
    </xdr:from>
    <xdr:to>
      <xdr:col>4</xdr:col>
      <xdr:colOff>179482</xdr:colOff>
      <xdr:row>25</xdr:row>
      <xdr:rowOff>117493</xdr:rowOff>
    </xdr:to>
    <xdr:sp macro="" textlink="">
      <xdr:nvSpPr>
        <xdr:cNvPr id="31" name="Rectangle: Rounded Corners 30">
          <a:hlinkClick xmlns:r="http://schemas.openxmlformats.org/officeDocument/2006/relationships" r:id="rId6"/>
          <a:extLst>
            <a:ext uri="{FF2B5EF4-FFF2-40B4-BE49-F238E27FC236}">
              <a16:creationId xmlns:a16="http://schemas.microsoft.com/office/drawing/2014/main" id="{AF8FAAB4-342F-4FFF-ABA3-CB5C37B59DDD}"/>
            </a:ext>
          </a:extLst>
        </xdr:cNvPr>
        <xdr:cNvSpPr/>
      </xdr:nvSpPr>
      <xdr:spPr>
        <a:xfrm>
          <a:off x="609600" y="3886200"/>
          <a:ext cx="2008282" cy="688993"/>
        </a:xfrm>
        <a:prstGeom prst="roundRect">
          <a:avLst/>
        </a:prstGeom>
        <a:solidFill>
          <a:srgbClr val="66FFFF"/>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rPr>
            <a:t>Benchmark uloge</a:t>
          </a:r>
          <a:endParaRPr lang="en-GB" sz="1200" b="1">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5</xdr:col>
      <xdr:colOff>0</xdr:colOff>
      <xdr:row>21</xdr:row>
      <xdr:rowOff>182879</xdr:rowOff>
    </xdr:from>
    <xdr:to>
      <xdr:col>8</xdr:col>
      <xdr:colOff>381000</xdr:colOff>
      <xdr:row>27</xdr:row>
      <xdr:rowOff>114300</xdr:rowOff>
    </xdr:to>
    <xdr:sp macro="" textlink="">
      <xdr:nvSpPr>
        <xdr:cNvPr id="32" name="TextBox 31">
          <a:extLst>
            <a:ext uri="{FF2B5EF4-FFF2-40B4-BE49-F238E27FC236}">
              <a16:creationId xmlns:a16="http://schemas.microsoft.com/office/drawing/2014/main" id="{E360136B-C5CF-47ED-A0CB-5B56F3BDC84B}"/>
            </a:ext>
          </a:extLst>
        </xdr:cNvPr>
        <xdr:cNvSpPr txBox="1"/>
      </xdr:nvSpPr>
      <xdr:spPr>
        <a:xfrm>
          <a:off x="3048000" y="4305299"/>
          <a:ext cx="2209800" cy="1028701"/>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i="0" baseline="0">
              <a:solidFill>
                <a:schemeClr val="dk1"/>
              </a:solidFill>
              <a:effectLst/>
              <a:latin typeface="+mn-lt"/>
              <a:ea typeface="+mn-ea"/>
              <a:cs typeface="+mn-cs"/>
            </a:rPr>
            <a:t>📝 Uputa: </a:t>
          </a:r>
          <a:r>
            <a:rPr lang="hr-HR" sz="1100">
              <a:latin typeface="Calibri" panose="020F0502020204030204" pitchFamily="34" charset="0"/>
              <a:ea typeface="Calibri" panose="020F0502020204030204" pitchFamily="34" charset="0"/>
              <a:cs typeface="Calibri" panose="020F0502020204030204" pitchFamily="34" charset="0"/>
            </a:rPr>
            <a:t>Prije početka evaluacij</a:t>
          </a:r>
          <a:r>
            <a:rPr lang="hr-HR" sz="1100" baseline="0">
              <a:latin typeface="Calibri" panose="020F0502020204030204" pitchFamily="34" charset="0"/>
              <a:ea typeface="Calibri" panose="020F0502020204030204" pitchFamily="34" charset="0"/>
              <a:cs typeface="Calibri" panose="020F0502020204030204" pitchFamily="34" charset="0"/>
            </a:rPr>
            <a:t>e radnih mjesta pogledajte Benchmark uloge. To su ogledna radna mjesta koja smo evaluirali za Vas.</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594360</xdr:colOff>
      <xdr:row>28</xdr:row>
      <xdr:rowOff>68580</xdr:rowOff>
    </xdr:from>
    <xdr:to>
      <xdr:col>8</xdr:col>
      <xdr:colOff>365760</xdr:colOff>
      <xdr:row>32</xdr:row>
      <xdr:rowOff>0</xdr:rowOff>
    </xdr:to>
    <xdr:sp macro="" textlink="">
      <xdr:nvSpPr>
        <xdr:cNvPr id="34" name="TextBox 33">
          <a:extLst>
            <a:ext uri="{FF2B5EF4-FFF2-40B4-BE49-F238E27FC236}">
              <a16:creationId xmlns:a16="http://schemas.microsoft.com/office/drawing/2014/main" id="{37940AB7-E738-4CB9-8B5E-9F3DAAE0C064}"/>
            </a:ext>
          </a:extLst>
        </xdr:cNvPr>
        <xdr:cNvSpPr txBox="1"/>
      </xdr:nvSpPr>
      <xdr:spPr>
        <a:xfrm>
          <a:off x="3032760" y="5471160"/>
          <a:ext cx="2209800" cy="66294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a:latin typeface="Calibri" panose="020F0502020204030204" pitchFamily="34" charset="0"/>
              <a:ea typeface="Calibri" panose="020F0502020204030204" pitchFamily="34" charset="0"/>
              <a:cs typeface="Calibri" panose="020F0502020204030204" pitchFamily="34" charset="0"/>
            </a:rPr>
            <a:t>U</a:t>
          </a:r>
          <a:r>
            <a:rPr lang="hr-HR" sz="1100" baseline="0">
              <a:latin typeface="Calibri" panose="020F0502020204030204" pitchFamily="34" charset="0"/>
              <a:ea typeface="Calibri" panose="020F0502020204030204" pitchFamily="34" charset="0"/>
              <a:cs typeface="Calibri" panose="020F0502020204030204" pitchFamily="34" charset="0"/>
            </a:rPr>
            <a:t> ovom listu </a:t>
          </a:r>
          <a:r>
            <a:rPr lang="hr-HR" sz="1100" b="1" baseline="0">
              <a:latin typeface="Calibri" panose="020F0502020204030204" pitchFamily="34" charset="0"/>
              <a:ea typeface="Calibri" panose="020F0502020204030204" pitchFamily="34" charset="0"/>
              <a:cs typeface="Calibri" panose="020F0502020204030204" pitchFamily="34" charset="0"/>
            </a:rPr>
            <a:t>radit ćete vrednovanje/ evaluaciju</a:t>
          </a:r>
          <a:r>
            <a:rPr lang="hr-HR" sz="1100" baseline="0">
              <a:latin typeface="Calibri" panose="020F0502020204030204" pitchFamily="34" charset="0"/>
              <a:ea typeface="Calibri" panose="020F0502020204030204" pitchFamily="34" charset="0"/>
              <a:cs typeface="Calibri" panose="020F0502020204030204" pitchFamily="34" charset="0"/>
            </a:rPr>
            <a:t> radnih mjesta.</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1</xdr:col>
      <xdr:colOff>22860</xdr:colOff>
      <xdr:row>10</xdr:row>
      <xdr:rowOff>50800</xdr:rowOff>
    </xdr:from>
    <xdr:to>
      <xdr:col>4</xdr:col>
      <xdr:colOff>202342</xdr:colOff>
      <xdr:row>13</xdr:row>
      <xdr:rowOff>168293</xdr:rowOff>
    </xdr:to>
    <xdr:sp macro="" textlink="">
      <xdr:nvSpPr>
        <xdr:cNvPr id="4" name="Rounded Rectangle Opis poslova">
          <a:hlinkClick xmlns:r="http://schemas.openxmlformats.org/officeDocument/2006/relationships" r:id="rId7"/>
          <a:extLst>
            <a:ext uri="{FF2B5EF4-FFF2-40B4-BE49-F238E27FC236}">
              <a16:creationId xmlns:a16="http://schemas.microsoft.com/office/drawing/2014/main" id="{0400E6BD-F099-4660-B0EC-B412A63FD2E0}"/>
            </a:ext>
          </a:extLst>
        </xdr:cNvPr>
        <xdr:cNvSpPr/>
      </xdr:nvSpPr>
      <xdr:spPr>
        <a:xfrm>
          <a:off x="632460" y="2161540"/>
          <a:ext cx="2008282" cy="666133"/>
        </a:xfrm>
        <a:prstGeom prst="roundRect">
          <a:avLst/>
        </a:prstGeom>
        <a:solidFill>
          <a:srgbClr val="FF0000"/>
        </a:solidFill>
        <a:ln w="19050" cap="flat" cmpd="sng" algn="ctr">
          <a:noFill/>
          <a:prstDash val="solid"/>
          <a:miter lim="800000"/>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hr-HR" sz="1200" b="1" i="0" u="none" strike="noStrike" kern="0" cap="none" spc="0" normalizeH="0" baseline="0" noProof="0">
              <a:ln>
                <a:noFill/>
              </a:ln>
              <a:solidFill>
                <a:schemeClr val="bg1"/>
              </a:solidFill>
              <a:effectLst/>
              <a:uLnTx/>
              <a:uFillTx/>
              <a:latin typeface="Calibri" panose="020F0502020204030204" pitchFamily="34" charset="0"/>
              <a:ea typeface="Calibri" panose="020F0502020204030204" pitchFamily="34" charset="0"/>
              <a:cs typeface="Calibri" panose="020F0502020204030204" pitchFamily="34" charset="0"/>
            </a:rPr>
            <a:t>1.Opis RM</a:t>
          </a:r>
          <a:endParaRPr kumimoji="0" lang="en-GB" sz="1200" b="1" i="0" u="none" strike="noStrike" kern="0" cap="none" spc="0" normalizeH="0" baseline="0" noProof="0">
            <a:ln>
              <a:noFill/>
            </a:ln>
            <a:solidFill>
              <a:schemeClr val="bg1"/>
            </a:solidFill>
            <a:effectLst/>
            <a:uLnTx/>
            <a:uFillTx/>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601980</xdr:colOff>
      <xdr:row>9</xdr:row>
      <xdr:rowOff>45720</xdr:rowOff>
    </xdr:from>
    <xdr:to>
      <xdr:col>8</xdr:col>
      <xdr:colOff>373380</xdr:colOff>
      <xdr:row>14</xdr:row>
      <xdr:rowOff>45720</xdr:rowOff>
    </xdr:to>
    <xdr:sp macro="" textlink="">
      <xdr:nvSpPr>
        <xdr:cNvPr id="2" name="TextBox 1">
          <a:extLst>
            <a:ext uri="{FF2B5EF4-FFF2-40B4-BE49-F238E27FC236}">
              <a16:creationId xmlns:a16="http://schemas.microsoft.com/office/drawing/2014/main" id="{0AEAE066-7816-430D-BF78-C8199B2F090D}"/>
            </a:ext>
          </a:extLst>
        </xdr:cNvPr>
        <xdr:cNvSpPr txBox="1"/>
      </xdr:nvSpPr>
      <xdr:spPr>
        <a:xfrm>
          <a:off x="3040380" y="1973580"/>
          <a:ext cx="2209800" cy="91440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a:latin typeface="Calibri" panose="020F0502020204030204" pitchFamily="34" charset="0"/>
              <a:ea typeface="Calibri" panose="020F0502020204030204" pitchFamily="34" charset="0"/>
              <a:cs typeface="Calibri" panose="020F0502020204030204" pitchFamily="34" charset="0"/>
            </a:rPr>
            <a:t>Ovdje </a:t>
          </a:r>
          <a:r>
            <a:rPr lang="hr-HR" sz="1100" b="1">
              <a:latin typeface="Calibri" panose="020F0502020204030204" pitchFamily="34" charset="0"/>
              <a:ea typeface="Calibri" panose="020F0502020204030204" pitchFamily="34" charset="0"/>
              <a:cs typeface="Calibri" panose="020F0502020204030204" pitchFamily="34" charset="0"/>
            </a:rPr>
            <a:t>upišite </a:t>
          </a:r>
          <a:r>
            <a:rPr lang="hr-HR" sz="1100">
              <a:latin typeface="Calibri" panose="020F0502020204030204" pitchFamily="34" charset="0"/>
              <a:ea typeface="Calibri" panose="020F0502020204030204" pitchFamily="34" charset="0"/>
              <a:cs typeface="Calibri" panose="020F0502020204030204" pitchFamily="34" charset="0"/>
            </a:rPr>
            <a:t>sva radna</a:t>
          </a:r>
          <a:r>
            <a:rPr lang="hr-HR" sz="1100" baseline="0">
              <a:latin typeface="Calibri" panose="020F0502020204030204" pitchFamily="34" charset="0"/>
              <a:ea typeface="Calibri" panose="020F0502020204030204" pitchFamily="34" charset="0"/>
              <a:cs typeface="Calibri" panose="020F0502020204030204" pitchFamily="34" charset="0"/>
            </a:rPr>
            <a:t> mjesta sa detaljnijim informacijama: glavnim aktivnostima i sl. </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0</xdr:col>
      <xdr:colOff>594360</xdr:colOff>
      <xdr:row>34</xdr:row>
      <xdr:rowOff>22860</xdr:rowOff>
    </xdr:from>
    <xdr:to>
      <xdr:col>4</xdr:col>
      <xdr:colOff>164242</xdr:colOff>
      <xdr:row>37</xdr:row>
      <xdr:rowOff>140353</xdr:rowOff>
    </xdr:to>
    <xdr:sp macro="" textlink="">
      <xdr:nvSpPr>
        <xdr:cNvPr id="7" name="Rectangle: Rounded Corners 6">
          <a:hlinkClick xmlns:r="http://schemas.openxmlformats.org/officeDocument/2006/relationships" r:id="rId8"/>
          <a:extLst>
            <a:ext uri="{FF2B5EF4-FFF2-40B4-BE49-F238E27FC236}">
              <a16:creationId xmlns:a16="http://schemas.microsoft.com/office/drawing/2014/main" id="{99DBDBC9-6B66-4B60-A50D-03351BEA1320}"/>
            </a:ext>
          </a:extLst>
        </xdr:cNvPr>
        <xdr:cNvSpPr/>
      </xdr:nvSpPr>
      <xdr:spPr>
        <a:xfrm>
          <a:off x="594360" y="6522720"/>
          <a:ext cx="2008282" cy="666133"/>
        </a:xfrm>
        <a:prstGeom prst="roundRect">
          <a:avLst/>
        </a:prstGeom>
        <a:solidFill>
          <a:srgbClr val="FF0000"/>
        </a:solidFill>
        <a:ln>
          <a:noFill/>
        </a:ln>
        <a:effectLst>
          <a:outerShdw blurRad="50800" dist="38100" dir="2700000" algn="tl" rotWithShape="0">
            <a:prstClr val="black">
              <a:alpha val="40000"/>
            </a:prst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200" b="1">
              <a:solidFill>
                <a:schemeClr val="bg1"/>
              </a:solidFill>
              <a:latin typeface="Calibri" panose="020F0502020204030204" pitchFamily="34" charset="0"/>
              <a:ea typeface="Calibri" panose="020F0502020204030204" pitchFamily="34" charset="0"/>
              <a:cs typeface="Calibri" panose="020F0502020204030204" pitchFamily="34" charset="0"/>
            </a:rPr>
            <a:t>3. Kategorije</a:t>
          </a:r>
          <a:r>
            <a:rPr lang="hr-HR" sz="1200" b="1" baseline="0">
              <a:solidFill>
                <a:schemeClr val="bg1"/>
              </a:solidFill>
              <a:latin typeface="Calibri" panose="020F0502020204030204" pitchFamily="34" charset="0"/>
              <a:ea typeface="Calibri" panose="020F0502020204030204" pitchFamily="34" charset="0"/>
              <a:cs typeface="Calibri" panose="020F0502020204030204" pitchFamily="34" charset="0"/>
            </a:rPr>
            <a:t> složenosti</a:t>
          </a:r>
          <a:endParaRPr lang="en-GB" sz="1200" b="1">
            <a:solidFill>
              <a:schemeClr val="bg1"/>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533400</xdr:colOff>
      <xdr:row>40</xdr:row>
      <xdr:rowOff>129540</xdr:rowOff>
    </xdr:from>
    <xdr:to>
      <xdr:col>8</xdr:col>
      <xdr:colOff>304800</xdr:colOff>
      <xdr:row>44</xdr:row>
      <xdr:rowOff>60960</xdr:rowOff>
    </xdr:to>
    <xdr:sp macro="" textlink="">
      <xdr:nvSpPr>
        <xdr:cNvPr id="8" name="TextBox 7">
          <a:extLst>
            <a:ext uri="{FF2B5EF4-FFF2-40B4-BE49-F238E27FC236}">
              <a16:creationId xmlns:a16="http://schemas.microsoft.com/office/drawing/2014/main" id="{66709847-4663-4555-9B2F-60204002B128}"/>
            </a:ext>
          </a:extLst>
        </xdr:cNvPr>
        <xdr:cNvSpPr txBox="1"/>
      </xdr:nvSpPr>
      <xdr:spPr>
        <a:xfrm>
          <a:off x="2971800" y="7726680"/>
          <a:ext cx="2209800" cy="66294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a:latin typeface="Calibri" panose="020F0502020204030204" pitchFamily="34" charset="0"/>
              <a:ea typeface="Calibri" panose="020F0502020204030204" pitchFamily="34" charset="0"/>
              <a:cs typeface="Calibri" panose="020F0502020204030204" pitchFamily="34" charset="0"/>
            </a:rPr>
            <a:t>Za kraj </a:t>
          </a:r>
          <a:r>
            <a:rPr lang="hr-HR" sz="1100" b="1">
              <a:latin typeface="Calibri" panose="020F0502020204030204" pitchFamily="34" charset="0"/>
              <a:ea typeface="Calibri" panose="020F0502020204030204" pitchFamily="34" charset="0"/>
              <a:cs typeface="Calibri" panose="020F0502020204030204" pitchFamily="34" charset="0"/>
            </a:rPr>
            <a:t>ispunite tablicu </a:t>
          </a:r>
          <a:r>
            <a:rPr lang="hr-HR" sz="1100">
              <a:latin typeface="Calibri" panose="020F0502020204030204" pitchFamily="34" charset="0"/>
              <a:ea typeface="Calibri" panose="020F0502020204030204" pitchFamily="34" charset="0"/>
              <a:cs typeface="Calibri" panose="020F0502020204030204" pitchFamily="34" charset="0"/>
            </a:rPr>
            <a:t>o zastupljenosti spolova na svakom</a:t>
          </a:r>
          <a:r>
            <a:rPr lang="hr-HR" sz="1100" baseline="0">
              <a:latin typeface="Calibri" panose="020F0502020204030204" pitchFamily="34" charset="0"/>
              <a:ea typeface="Calibri" panose="020F0502020204030204" pitchFamily="34" charset="0"/>
              <a:cs typeface="Calibri" panose="020F0502020204030204" pitchFamily="34" charset="0"/>
            </a:rPr>
            <a:t> radnom mjestu.</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4</xdr:col>
      <xdr:colOff>537556</xdr:colOff>
      <xdr:row>33</xdr:row>
      <xdr:rowOff>29787</xdr:rowOff>
    </xdr:from>
    <xdr:to>
      <xdr:col>8</xdr:col>
      <xdr:colOff>308956</xdr:colOff>
      <xdr:row>39</xdr:row>
      <xdr:rowOff>110836</xdr:rowOff>
    </xdr:to>
    <xdr:sp macro="" textlink="">
      <xdr:nvSpPr>
        <xdr:cNvPr id="9" name="TextBox 8">
          <a:extLst>
            <a:ext uri="{FF2B5EF4-FFF2-40B4-BE49-F238E27FC236}">
              <a16:creationId xmlns:a16="http://schemas.microsoft.com/office/drawing/2014/main" id="{7F8729DE-834C-41B2-87CC-937766A14E53}"/>
            </a:ext>
          </a:extLst>
        </xdr:cNvPr>
        <xdr:cNvSpPr txBox="1"/>
      </xdr:nvSpPr>
      <xdr:spPr>
        <a:xfrm>
          <a:off x="2975956" y="6257405"/>
          <a:ext cx="2209800" cy="1161704"/>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U</a:t>
          </a:r>
          <a:r>
            <a:rPr lang="hr-HR" sz="1100" b="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 ovom listu možete raditi </a:t>
          </a:r>
          <a:r>
            <a:rPr lang="hr-HR" sz="1100" b="1"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eventualne promjene razina bodova </a:t>
          </a:r>
          <a:r>
            <a:rPr lang="hr-HR" sz="1100" b="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rPr>
            <a:t>po podkriteriju. Također, možete unijeti granice platnih razreda za svaku kategoriju složenosti</a:t>
          </a:r>
          <a:endParaRPr lang="en-GB" sz="1100" b="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1136226</xdr:colOff>
      <xdr:row>5</xdr:row>
      <xdr:rowOff>176106</xdr:rowOff>
    </xdr:from>
    <xdr:to>
      <xdr:col>8</xdr:col>
      <xdr:colOff>1132204</xdr:colOff>
      <xdr:row>10</xdr:row>
      <xdr:rowOff>144357</xdr:rowOff>
    </xdr:to>
    <xdr:sp macro="" textlink="">
      <xdr:nvSpPr>
        <xdr:cNvPr id="2" name="TextBox Uputa Bodovi">
          <a:extLst>
            <a:ext uri="{FF2B5EF4-FFF2-40B4-BE49-F238E27FC236}">
              <a16:creationId xmlns:a16="http://schemas.microsoft.com/office/drawing/2014/main" id="{AD5A1FD4-3115-4274-A39B-B37E0EF33F5C}"/>
            </a:ext>
          </a:extLst>
        </xdr:cNvPr>
        <xdr:cNvSpPr/>
      </xdr:nvSpPr>
      <xdr:spPr>
        <a:xfrm>
          <a:off x="7803726" y="1255606"/>
          <a:ext cx="4567978" cy="931334"/>
        </a:xfrm>
        <a:prstGeom prst="rect">
          <a:avLst/>
        </a:prstGeom>
        <a:solidFill>
          <a:srgbClr val="FFFFCC"/>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hr-HR" sz="1100" b="0" i="0" baseline="0">
              <a:solidFill>
                <a:schemeClr val="lt1"/>
              </a:solidFill>
              <a:effectLst/>
              <a:latin typeface="+mn-lt"/>
              <a:ea typeface="+mn-ea"/>
              <a:cs typeface="+mn-cs"/>
            </a:rPr>
            <a:t>📝</a:t>
          </a:r>
          <a:r>
            <a:rPr kumimoji="0" lang="hr-HR" sz="1100" b="0" i="0" u="none" strike="noStrike" kern="0" cap="none" spc="0" normalizeH="0" baseline="0" noProof="0">
              <a:ln>
                <a:noFill/>
              </a:ln>
              <a:solidFill>
                <a:srgbClr val="000000"/>
              </a:solidFill>
              <a:effectLst/>
              <a:uLnTx/>
              <a:uFillTx/>
              <a:latin typeface="Calibri"/>
              <a:ea typeface="Calibri"/>
              <a:cs typeface="Calibri"/>
            </a:rPr>
            <a:t>Uputa: Maksimum bodova je 800, s prijedlogom raspodjele po svakom od 14 podkriterija. Bodove po podkriterijima možete mijenjati u listu Kategorije složenosti, promjene će se automatski prikazati i ovdje. Pazite da ukupan iznos bude 800.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476250</xdr:colOff>
      <xdr:row>46</xdr:row>
      <xdr:rowOff>137584</xdr:rowOff>
    </xdr:from>
    <xdr:to>
      <xdr:col>13</xdr:col>
      <xdr:colOff>74083</xdr:colOff>
      <xdr:row>48</xdr:row>
      <xdr:rowOff>635000</xdr:rowOff>
    </xdr:to>
    <xdr:sp macro="" textlink="">
      <xdr:nvSpPr>
        <xdr:cNvPr id="2" name="TextBox 1">
          <a:extLst>
            <a:ext uri="{FF2B5EF4-FFF2-40B4-BE49-F238E27FC236}">
              <a16:creationId xmlns:a16="http://schemas.microsoft.com/office/drawing/2014/main" id="{5A588646-A91D-4616-B334-B7C1B914C17C}"/>
            </a:ext>
          </a:extLst>
        </xdr:cNvPr>
        <xdr:cNvSpPr txBox="1"/>
      </xdr:nvSpPr>
      <xdr:spPr>
        <a:xfrm>
          <a:off x="12498917" y="22309667"/>
          <a:ext cx="2592916" cy="1238250"/>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i="0" baseline="0">
              <a:solidFill>
                <a:schemeClr val="dk1"/>
              </a:solidFill>
              <a:effectLst/>
              <a:latin typeface="+mn-lt"/>
              <a:ea typeface="+mn-ea"/>
              <a:cs typeface="+mn-cs"/>
            </a:rPr>
            <a:t>📝 Napomena: </a:t>
          </a:r>
          <a:r>
            <a:rPr lang="hr-HR" sz="1100">
              <a:latin typeface="Calibri" panose="020F0502020204030204" pitchFamily="34" charset="0"/>
              <a:ea typeface="Calibri" panose="020F0502020204030204" pitchFamily="34" charset="0"/>
              <a:cs typeface="Calibri" panose="020F0502020204030204" pitchFamily="34" charset="0"/>
            </a:rPr>
            <a:t>Ovdje su</a:t>
          </a:r>
          <a:r>
            <a:rPr lang="hr-HR" sz="1100" baseline="0">
              <a:latin typeface="Calibri" panose="020F0502020204030204" pitchFamily="34" charset="0"/>
              <a:ea typeface="Calibri" panose="020F0502020204030204" pitchFamily="34" charset="0"/>
              <a:cs typeface="Calibri" panose="020F0502020204030204" pitchFamily="34" charset="0"/>
            </a:rPr>
            <a:t> prikazane Kategorije složenosti i Platni razredi. Ako ih želite mijenjati to možete napraviti na radnom listu Kategorije složenosti.</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5</xdr:col>
      <xdr:colOff>1090083</xdr:colOff>
      <xdr:row>28</xdr:row>
      <xdr:rowOff>158750</xdr:rowOff>
    </xdr:from>
    <xdr:to>
      <xdr:col>13</xdr:col>
      <xdr:colOff>349249</xdr:colOff>
      <xdr:row>31</xdr:row>
      <xdr:rowOff>211668</xdr:rowOff>
    </xdr:to>
    <xdr:sp macro="" textlink="">
      <xdr:nvSpPr>
        <xdr:cNvPr id="3" name="TextBox 2">
          <a:extLst>
            <a:ext uri="{FF2B5EF4-FFF2-40B4-BE49-F238E27FC236}">
              <a16:creationId xmlns:a16="http://schemas.microsoft.com/office/drawing/2014/main" id="{11F1221C-673E-4DC4-A1ED-0572D2B0CB61}"/>
            </a:ext>
          </a:extLst>
        </xdr:cNvPr>
        <xdr:cNvSpPr txBox="1"/>
      </xdr:nvSpPr>
      <xdr:spPr>
        <a:xfrm>
          <a:off x="6286500" y="15197667"/>
          <a:ext cx="9080499" cy="740834"/>
        </a:xfrm>
        <a:prstGeom prst="rect">
          <a:avLst/>
        </a:prstGeom>
        <a:solidFill>
          <a:srgbClr val="FFFF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hr-HR" sz="1100" b="0" i="0" baseline="0">
              <a:solidFill>
                <a:schemeClr val="dk1"/>
              </a:solidFill>
              <a:effectLst/>
              <a:latin typeface="+mn-lt"/>
              <a:ea typeface="+mn-ea"/>
              <a:cs typeface="+mn-cs"/>
            </a:rPr>
            <a:t>📝 Napomena: </a:t>
          </a:r>
          <a:r>
            <a:rPr lang="hr-HR" sz="1100">
              <a:latin typeface="Calibri" panose="020F0502020204030204" pitchFamily="34" charset="0"/>
              <a:ea typeface="Calibri" panose="020F0502020204030204" pitchFamily="34" charset="0"/>
              <a:cs typeface="Calibri" panose="020F0502020204030204" pitchFamily="34" charset="0"/>
            </a:rPr>
            <a:t>Ovdje su</a:t>
          </a:r>
          <a:r>
            <a:rPr lang="hr-HR" sz="1100" baseline="0">
              <a:latin typeface="Calibri" panose="020F0502020204030204" pitchFamily="34" charset="0"/>
              <a:ea typeface="Calibri" panose="020F0502020204030204" pitchFamily="34" charset="0"/>
              <a:cs typeface="Calibri" panose="020F0502020204030204" pitchFamily="34" charset="0"/>
            </a:rPr>
            <a:t> prikazane Razine bodova po podkriteriju. Ako ih želite mijenjati to možete napraviti na radnom listu Kategorije složenosti.</a:t>
          </a:r>
          <a:endParaRPr lang="en-GB" sz="1100">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4233</xdr:colOff>
      <xdr:row>2</xdr:row>
      <xdr:rowOff>2117</xdr:rowOff>
    </xdr:from>
    <xdr:to>
      <xdr:col>11</xdr:col>
      <xdr:colOff>836083</xdr:colOff>
      <xdr:row>3</xdr:row>
      <xdr:rowOff>412750</xdr:rowOff>
    </xdr:to>
    <xdr:sp macro="" textlink="">
      <xdr:nvSpPr>
        <xdr:cNvPr id="2" name="TextBox Uputa Vrednovanje">
          <a:extLst>
            <a:ext uri="{FF2B5EF4-FFF2-40B4-BE49-F238E27FC236}">
              <a16:creationId xmlns:a16="http://schemas.microsoft.com/office/drawing/2014/main" id="{2E80B60B-668B-4DCB-8816-649DA4273532}"/>
            </a:ext>
          </a:extLst>
        </xdr:cNvPr>
        <xdr:cNvSpPr/>
      </xdr:nvSpPr>
      <xdr:spPr>
        <a:xfrm>
          <a:off x="4121150" y="457200"/>
          <a:ext cx="8515350" cy="675217"/>
        </a:xfrm>
        <a:prstGeom prst="rect">
          <a:avLst/>
        </a:prstGeom>
        <a:solidFill>
          <a:srgbClr val="FFFFCC"/>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0" lang="hr-HR" sz="1100" b="0" i="0" u="none" strike="noStrike" kern="0" cap="none" spc="0" normalizeH="0" baseline="0" noProof="0">
              <a:ln>
                <a:noFill/>
              </a:ln>
              <a:solidFill>
                <a:srgbClr val="000000"/>
              </a:solidFill>
              <a:effectLst/>
              <a:uLnTx/>
              <a:uFillTx/>
              <a:latin typeface="Aptos Narrow" panose="02110004020202020204"/>
            </a:rPr>
            <a:t>📝 Uputa: Prije pristupa vrednovanju preporučuje se proučiti logiku Modela u prethodnim listovima (Opis podkriterija, Plan podkriterija, SME Model i Benchmark uloge). Nakon toga upišite naziv radnog mjesta i kratki opis uloge, te pokrenite vrednovanje odabirom razine iz padajućeg izbornika za svaki od 14 podkriterija. Ukupan broj bodova i razred izračunavaju se automatski.</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D2A82F-FF20-4037-91B6-6FC778BBF0D5}" name="Katalog36" displayName="Katalog36" ref="B5:I10" totalsRowShown="0">
  <autoFilter ref="B5:I10" xr:uid="{49A8933B-51FF-4962-B3A9-DE70518CCFAB}"/>
  <tableColumns count="8">
    <tableColumn id="1" xr3:uid="{94DF61C0-21B5-47F7-88D6-A159F5A6B65E}" name="#" dataDxfId="62" dataCellStyle="Normal 2"/>
    <tableColumn id="2" xr3:uid="{C554EC1F-EE8F-4C2D-AD68-2AB27EB5D4BC}" name="Naziv radnog mjesta" dataDxfId="61" dataCellStyle="Normal 2"/>
    <tableColumn id="3" xr3:uid="{A6E58460-20D9-4D3B-80BB-31659428C477}" name="Opis glavnih zadataka" dataDxfId="60" dataCellStyle="Normal 2"/>
    <tableColumn id="9" xr3:uid="{4F0C7D53-EF7D-4E39-9EB3-96C7CF2DA354}" name="Svrha radnog mjesta" dataDxfId="59" dataCellStyle="Normal 2"/>
    <tableColumn id="4" xr3:uid="{5EFF8292-EB24-4001-AE6F-DB3F0AEBA046}" name="ORG jedinica" dataDxfId="58" dataCellStyle="Normal 2"/>
    <tableColumn id="5" xr3:uid="{BD898283-5F51-406D-85F9-4B47FEBC53E9}" name="Direktna linija odgovornosti" dataDxfId="57" dataCellStyle="Normal 2"/>
    <tableColumn id="7" xr3:uid="{20A3D148-E75A-4628-9116-96F42C5837EB}" name="Komentar"/>
    <tableColumn id="8" xr3:uid="{D5B94F84-86C3-4218-BA95-0BAE9648351E}" name="Kategorija složenosti/Platni razred"/>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B609A6-0BA0-496C-973D-1FD38E0A0C01}" name="Table2" displayName="Table2" ref="B9:T39" totalsRowShown="0" headerRowDxfId="56" dataDxfId="54" headerRowBorderDxfId="55" tableBorderDxfId="53" totalsRowBorderDxfId="52">
  <tableColumns count="19">
    <tableColumn id="1" xr3:uid="{11C7EE71-E34B-49F0-9B08-009CC00A0537}" name="#" dataDxfId="51">
      <calculatedColumnFormula>B9+1</calculatedColumnFormula>
    </tableColumn>
    <tableColumn id="2" xr3:uid="{630BF7FA-84CD-4641-9C1E-7D1593670C50}" name="Naziv radnog mjesta" dataDxfId="50"/>
    <tableColumn id="3" xr3:uid="{3088C4A6-91C4-466A-BDD9-508FD67F3B6C}" name="Kratki Opis uloge/radnog mjesta" dataDxfId="49"/>
    <tableColumn id="4" xr3:uid="{99A30494-100C-4A03-806D-72C5EA4AACBB}" name="1. STRUČNA ZNANJA I ISKUSTVO" dataDxfId="48"/>
    <tableColumn id="5" xr3:uid="{C1F8B76D-6BC5-432D-A0EF-17F5D98BB77B}" name="2. VJEŠTINE PLANIRANJA I ORGANIZACIJE" dataDxfId="47"/>
    <tableColumn id="6" xr3:uid="{3F0AAB3B-9E03-44BF-A7C7-E410E00EFCC4}" name="3. VJEŠTINE RJEŠAVANJA PROBLEMA" dataDxfId="46"/>
    <tableColumn id="7" xr3:uid="{19BEB7B8-1569-4BA7-AA46-E574C5E3ED42}" name="4. INTERPERSONALNE I KOMUNIKACIJSKE VJEŠTINE" dataDxfId="45"/>
    <tableColumn id="8" xr3:uid="{22B41E74-9874-4C02-BBCC-C9BE40E255E4}" name="5. TJELESNE / MANUALNE VJEŠTINE (preciznost rukovanja)" dataDxfId="44"/>
    <tableColumn id="9" xr3:uid="{EFA4E857-2651-4DD3-8F89-47867B9C5B2A}" name="6. ODGOVORNOST ZA LJUDE" dataDxfId="43"/>
    <tableColumn id="10" xr3:uid="{B4233B69-8A56-4708-82DA-39EB3DDEE5E0}" name="7. ODGOVORNOST ZA FINANCIJSKE RESURSE" dataDxfId="42"/>
    <tableColumn id="11" xr3:uid="{8B326926-DDCE-4247-A26E-E76477B3A166}" name="8. ODGOVORNOST ZA MATERIJALNA DOBRA I OPREMU" dataDxfId="41"/>
    <tableColumn id="12" xr3:uid="{0922CC36-571A-452E-ABD9-DE5E26E53B2B}" name="9. UTJECAJ NA REZULTAT" dataDxfId="40"/>
    <tableColumn id="13" xr3:uid="{F4C76DA4-94D1-4C19-A8A8-D46B637892AD}" name="10. ZAHTJEVNOST RAZMIŠLJANJA" dataDxfId="39"/>
    <tableColumn id="14" xr3:uid="{E08E8290-4051-4608-82A0-752683FE9F77}" name="11. PSIHOSOCIJALNI / EMOCIONALNI NAPOR" dataDxfId="38"/>
    <tableColumn id="15" xr3:uid="{D1A67972-4197-496C-9193-F4867099DED9}" name="12. FIZIČKO OPTEREĆENJE" dataDxfId="37"/>
    <tableColumn id="16" xr3:uid="{1C9AB015-2B89-4EB6-971F-0A3E9734EA7F}" name="13. RADNO OKRUŽENJE" dataDxfId="36"/>
    <tableColumn id="19" xr3:uid="{482E5C2F-E8F7-414C-B85C-2D6E22343707}" name="14. ORGANIZACIJSKO OKRUŽENJE" dataDxfId="35"/>
    <tableColumn id="17" xr3:uid="{F8244AEA-2180-459A-94C1-A125D373FBB9}" name="UKUPNO" dataDxfId="34">
      <calculatedColumnFormula array="1">IFERROR(_xlfn.LET(
_xlpm.razine,'SME Model'!$B$37:$B$43,
_xlpm.bodovi,'SME Model'!$C$37:$P$43,
_xlpm.odabir,E10:R10,
_xlpm.redovi,MATCH(_xlpm.odabir,_xlpm.razine,0),
_xlpm.stupci,_xlfn.SEQUENCE(1,14),
SUM(INDEX(_xlpm.bodovi,_xlpm.redovi,_xlpm.stupci))
),0)</calculatedColumnFormula>
    </tableColumn>
    <tableColumn id="18" xr3:uid="{7DB4CCDC-D9A1-4672-BD4A-99548DF35F1C}" name="RAZRED" dataDxfId="33">
      <calculatedColumnFormula>IF(S10&lt;1,0,_xlfn.XLOOKUP(S10,'SME Model'!$E$49:$E$54,'SME Model'!$B$49:$B$54,"Greška",-1,1))</calculatedColumnFormula>
    </tableColumn>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606D0-319F-4C27-BB39-BC3DDF61F270}" name="Table22" displayName="Table22" ref="B7:T76" totalsRowShown="0" headerRowDxfId="32" dataDxfId="30" headerRowBorderDxfId="31" tableBorderDxfId="29" totalsRowBorderDxfId="28">
  <tableColumns count="19">
    <tableColumn id="1" xr3:uid="{B38F3DFE-903C-4EE0-B5AB-73DC4A8B94F5}" name="#" dataDxfId="27">
      <calculatedColumnFormula>B7+1</calculatedColumnFormula>
    </tableColumn>
    <tableColumn id="2" xr3:uid="{DECA3837-DE51-4C7D-BD4F-178492D63471}" name="Naziv radnog mjesta" dataDxfId="26"/>
    <tableColumn id="3" xr3:uid="{74B4568D-CD80-4CF2-874E-70F2BF9B8B7E}" name="Kratki Opis uloge/radnog mjesta" dataDxfId="25"/>
    <tableColumn id="4" xr3:uid="{DA7ACDA1-507A-43AC-87BB-D5DCE39A98FA}" name="1. STRUČNA ZNANJA I ISKUSTVO" dataDxfId="24"/>
    <tableColumn id="5" xr3:uid="{812820AE-4C3C-439A-AEAF-CB42D2C45EB5}" name="2. VJEŠTINE PLANIRANJA I ORGANIZACIJE" dataDxfId="23"/>
    <tableColumn id="6" xr3:uid="{0BAD4EFD-27A4-41EF-84F9-2DEC2CB3230E}" name="3. VJEŠTINE RJEŠAVANJA PROBLEMA" dataDxfId="22"/>
    <tableColumn id="7" xr3:uid="{F86C9CC3-2FBA-432C-8AC1-C0B5D47719EF}" name="4. INTERPERSONALNE I KOMUNIKACIJSKE VJEŠTINE" dataDxfId="21"/>
    <tableColumn id="8" xr3:uid="{CC9C5193-F9BB-4F29-8F3F-4CD311F70EAD}" name="5. TJELESNE / MANUALNE VJEŠTINE (preciznost rukovanja)" dataDxfId="20"/>
    <tableColumn id="9" xr3:uid="{0E273AC4-21A1-4340-9FFC-AB0A68189177}" name="6. ODGOVORNOST ZA LJUDE" dataDxfId="19"/>
    <tableColumn id="10" xr3:uid="{38D2A59D-488D-4D70-A079-1CD9E3460CF3}" name="7. ODGOVORNOST ZA FINANCIJSKE RESURSE" dataDxfId="18"/>
    <tableColumn id="11" xr3:uid="{79F1F0D3-D99F-4BA2-89D2-B090E09B72C9}" name="8. ODGOVORNOST ZA MATERIJALNA DOBRA I OPREMU" dataDxfId="17"/>
    <tableColumn id="12" xr3:uid="{A9F9B475-510B-4807-9193-B1D0088F37A4}" name="9. UTJECAJ NA REZULTAT" dataDxfId="16"/>
    <tableColumn id="13" xr3:uid="{9E9FA6AB-E0A0-4FB5-9F2E-A0FD6E9DB582}" name="10. ZAHTJEVNOST RAZMIŠLJANJA" dataDxfId="15"/>
    <tableColumn id="14" xr3:uid="{0B7C733C-8B2C-4743-B0E4-90BFAE58E079}" name="11. PSIHOSOCIJALNI / EMOCIONALNI NAPOR" dataDxfId="14"/>
    <tableColumn id="15" xr3:uid="{B8056A0A-FAA3-40E8-8053-2EAD041F907B}" name="12. FIZIČKO OPTEREĆENJE" dataDxfId="13"/>
    <tableColumn id="16" xr3:uid="{FA09BBF1-D032-45FC-889D-773E655FAB1C}" name="13. RADNO OKRUŽENJE" dataDxfId="12"/>
    <tableColumn id="19" xr3:uid="{9A7C388E-251F-4ACC-81AC-853AB6977911}" name="14. ORGANIZACIJSKO OKRUŽENJE" dataDxfId="11"/>
    <tableColumn id="17" xr3:uid="{177E36B7-4523-43DB-A848-9E26BBAC094E}" name="UKUPNO" dataDxfId="10">
      <calculatedColumnFormula array="1">IFERROR(_xlfn.LET(
_xlpm.razine,'SME Model'!$B$37:$B$43,
_xlpm.bodovi,'SME Model'!$C$37:$P$43,
_xlpm.odabir,E8:R8,
_xlpm.redovi,MATCH(_xlpm.odabir,_xlpm.razine,0),
_xlpm.stupci,_xlfn.SEQUENCE(1,14),
SUM(INDEX(_xlpm.bodovi,_xlpm.redovi,_xlpm.stupci))
),0)</calculatedColumnFormula>
    </tableColumn>
    <tableColumn id="18" xr3:uid="{FE4E0ED7-3E85-4468-A7BC-F8E215CFB5EF}" name="RAZRED" dataDxfId="9">
      <calculatedColumnFormula>IF(S8&lt;1,0,_xlfn.XLOOKUP(S8,'SME Model'!$E$49:$E$54,'SME Model'!$B$49:$B$54,"Greška",-1,1))</calculatedColumnFormula>
    </tableColumn>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7097A5D-4E22-441C-9F75-CFE4431290D4}">
  <we:reference id="29673e3c-d826-4f00-92ee-162334a52b1a" version="1.0.0.8" store="EXCatalog" storeType="EXCatalog"/>
  <we:alternateReferences>
    <we:reference id="WA200009404" version="1.0.0.8" store="en-US" storeType="OMEX"/>
  </we:alternateReferences>
  <we:properties>
    <we:property name="claude.fileId" value="&quot;59bf559c-eb84-4c0d-96ba-5066cbfeb37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8C639-FC4C-44D8-B812-68E61E9EFF9C}">
  <sheetPr codeName="Sheet2"/>
  <dimension ref="A1:N27"/>
  <sheetViews>
    <sheetView showGridLines="0" tabSelected="1" zoomScale="110" zoomScaleNormal="110" workbookViewId="0"/>
  </sheetViews>
  <sheetFormatPr defaultRowHeight="14.4"/>
  <sheetData>
    <row r="1" spans="1:14">
      <c r="A1" s="157"/>
      <c r="B1" s="157"/>
      <c r="C1" s="157"/>
      <c r="D1" s="157"/>
      <c r="E1" s="157"/>
      <c r="F1" s="157"/>
      <c r="G1" s="157"/>
      <c r="H1" s="157"/>
      <c r="I1" s="157"/>
      <c r="J1" s="157"/>
    </row>
    <row r="2" spans="1:14">
      <c r="A2" s="157"/>
      <c r="B2" s="157"/>
      <c r="C2" s="157"/>
      <c r="D2" s="157"/>
      <c r="E2" s="157"/>
      <c r="F2" s="157"/>
      <c r="G2" s="157"/>
      <c r="H2" s="157"/>
      <c r="I2" s="157"/>
      <c r="J2" s="157"/>
    </row>
    <row r="3" spans="1:14">
      <c r="A3" s="157"/>
      <c r="B3" s="157"/>
      <c r="C3" s="157"/>
      <c r="D3" s="157"/>
      <c r="E3" s="157"/>
      <c r="F3" s="157"/>
      <c r="G3" s="157"/>
      <c r="H3" s="157"/>
      <c r="I3" s="157"/>
      <c r="J3" s="157"/>
    </row>
    <row r="4" spans="1:14">
      <c r="A4" s="157"/>
      <c r="B4" s="157"/>
      <c r="C4" s="157"/>
      <c r="D4" s="157"/>
      <c r="E4" s="157"/>
      <c r="F4" s="157"/>
      <c r="G4" s="157"/>
      <c r="H4" s="157"/>
      <c r="I4" s="157"/>
      <c r="J4" s="157"/>
    </row>
    <row r="5" spans="1:14">
      <c r="A5" s="157"/>
      <c r="B5" s="157"/>
      <c r="C5" s="157"/>
      <c r="D5" s="157"/>
      <c r="E5" s="157"/>
      <c r="F5" s="157"/>
      <c r="G5" s="157"/>
      <c r="H5" s="157"/>
      <c r="I5" s="157"/>
      <c r="J5" s="157"/>
    </row>
    <row r="6" spans="1:14">
      <c r="A6" s="157"/>
      <c r="B6" s="157"/>
      <c r="C6" s="157"/>
      <c r="D6" s="157"/>
      <c r="E6" s="157"/>
      <c r="F6" s="157"/>
      <c r="G6" s="157"/>
      <c r="H6" s="157"/>
      <c r="I6" s="157"/>
      <c r="J6" s="157"/>
    </row>
    <row r="7" spans="1:14">
      <c r="A7" s="157"/>
      <c r="B7" s="157"/>
      <c r="C7" s="157"/>
      <c r="D7" s="157"/>
      <c r="E7" s="157"/>
      <c r="F7" s="157"/>
      <c r="G7" s="157"/>
      <c r="H7" s="157"/>
      <c r="I7" s="157"/>
      <c r="J7" s="157"/>
    </row>
    <row r="8" spans="1:14" ht="36.6">
      <c r="A8" s="157"/>
      <c r="B8" s="157"/>
      <c r="C8" s="157"/>
      <c r="D8" s="157"/>
      <c r="E8" s="157"/>
      <c r="F8" s="157"/>
      <c r="G8" s="157"/>
      <c r="H8" s="157"/>
      <c r="I8" s="157"/>
      <c r="J8" s="157"/>
      <c r="N8" s="110"/>
    </row>
    <row r="9" spans="1:14">
      <c r="A9" s="157"/>
      <c r="B9" s="157"/>
      <c r="C9" s="157"/>
      <c r="D9" s="157"/>
      <c r="E9" s="157"/>
      <c r="F9" s="157"/>
      <c r="G9" s="157"/>
      <c r="H9" s="157"/>
      <c r="I9" s="157"/>
      <c r="J9" s="157"/>
    </row>
    <row r="10" spans="1:14">
      <c r="A10" s="157"/>
      <c r="B10" s="157"/>
      <c r="C10" s="157"/>
      <c r="D10" s="157"/>
      <c r="E10" s="157"/>
      <c r="F10" s="157"/>
      <c r="G10" s="157"/>
      <c r="H10" s="157"/>
      <c r="I10" s="157"/>
      <c r="J10" s="157"/>
    </row>
    <row r="11" spans="1:14">
      <c r="A11" s="157"/>
      <c r="B11" s="157"/>
      <c r="C11" s="157"/>
      <c r="D11" s="157"/>
      <c r="E11" s="157"/>
      <c r="F11" s="157"/>
      <c r="G11" s="157"/>
      <c r="H11" s="157"/>
      <c r="I11" s="157"/>
      <c r="J11" s="157"/>
    </row>
    <row r="12" spans="1:14">
      <c r="A12" s="157"/>
      <c r="B12" s="157"/>
      <c r="C12" s="157"/>
      <c r="D12" s="157"/>
      <c r="E12" s="157"/>
      <c r="F12" s="157"/>
      <c r="G12" s="157"/>
      <c r="H12" s="157"/>
      <c r="I12" s="157"/>
      <c r="J12" s="157"/>
    </row>
    <row r="13" spans="1:14">
      <c r="A13" s="157"/>
      <c r="B13" s="157"/>
      <c r="C13" s="157"/>
      <c r="D13" s="157"/>
      <c r="E13" s="157"/>
      <c r="F13" s="157"/>
      <c r="G13" s="157"/>
      <c r="H13" s="157"/>
      <c r="I13" s="157"/>
      <c r="J13" s="157"/>
    </row>
    <row r="14" spans="1:14">
      <c r="A14" s="157"/>
      <c r="B14" s="157"/>
      <c r="C14" s="157"/>
      <c r="D14" s="157"/>
      <c r="E14" s="157"/>
      <c r="F14" s="157"/>
      <c r="G14" s="157"/>
      <c r="H14" s="157"/>
      <c r="I14" s="157"/>
      <c r="J14" s="157"/>
    </row>
    <row r="15" spans="1:14">
      <c r="A15" s="157"/>
      <c r="B15" s="157"/>
      <c r="C15" s="157"/>
      <c r="D15" s="157"/>
      <c r="E15" s="157"/>
      <c r="F15" s="157"/>
      <c r="G15" s="157"/>
      <c r="H15" s="157"/>
      <c r="I15" s="157"/>
      <c r="J15" s="157"/>
    </row>
    <row r="16" spans="1:14">
      <c r="A16" s="157"/>
      <c r="B16" s="157"/>
      <c r="C16" s="157"/>
      <c r="D16" s="157"/>
      <c r="E16" s="157"/>
      <c r="F16" s="157"/>
      <c r="G16" s="157"/>
      <c r="H16" s="157"/>
      <c r="I16" s="157"/>
      <c r="J16" s="157"/>
    </row>
    <row r="17" spans="1:10">
      <c r="A17" s="157"/>
      <c r="B17" s="157"/>
      <c r="C17" s="157"/>
      <c r="D17" s="157"/>
      <c r="E17" s="157"/>
      <c r="F17" s="157"/>
      <c r="G17" s="157"/>
      <c r="H17" s="157"/>
      <c r="I17" s="157"/>
      <c r="J17" s="157"/>
    </row>
    <row r="18" spans="1:10">
      <c r="A18" s="157"/>
      <c r="B18" s="157"/>
      <c r="C18" s="157"/>
      <c r="D18" s="157"/>
      <c r="E18" s="157"/>
      <c r="F18" s="157"/>
      <c r="G18" s="157"/>
      <c r="H18" s="157"/>
      <c r="I18" s="157"/>
      <c r="J18" s="157"/>
    </row>
    <row r="19" spans="1:10">
      <c r="A19" s="157"/>
      <c r="B19" s="157"/>
      <c r="C19" s="157"/>
      <c r="D19" s="157"/>
      <c r="E19" s="157"/>
      <c r="F19" s="157"/>
      <c r="G19" s="157"/>
      <c r="H19" s="157"/>
      <c r="I19" s="157"/>
      <c r="J19" s="157"/>
    </row>
    <row r="20" spans="1:10">
      <c r="A20" s="157"/>
      <c r="B20" s="157"/>
      <c r="C20" s="157"/>
      <c r="D20" s="157"/>
      <c r="E20" s="157"/>
      <c r="F20" s="157"/>
      <c r="G20" s="157"/>
      <c r="H20" s="157"/>
      <c r="I20" s="157"/>
      <c r="J20" s="157"/>
    </row>
    <row r="21" spans="1:10">
      <c r="A21" s="157"/>
      <c r="B21" s="157"/>
      <c r="C21" s="157"/>
      <c r="D21" s="157"/>
      <c r="E21" s="157"/>
      <c r="F21" s="157"/>
      <c r="G21" s="157"/>
      <c r="H21" s="157"/>
      <c r="I21" s="157"/>
      <c r="J21" s="157"/>
    </row>
    <row r="22" spans="1:10">
      <c r="A22" s="157"/>
      <c r="B22" s="157"/>
      <c r="C22" s="157"/>
      <c r="D22" s="157"/>
      <c r="E22" s="157"/>
      <c r="F22" s="157"/>
      <c r="G22" s="157"/>
      <c r="H22" s="157"/>
      <c r="I22" s="157"/>
      <c r="J22" s="157"/>
    </row>
    <row r="23" spans="1:10">
      <c r="A23" s="157"/>
      <c r="B23" s="157"/>
      <c r="C23" s="157"/>
      <c r="D23" s="157"/>
      <c r="E23" s="157"/>
      <c r="F23" s="157"/>
      <c r="G23" s="157"/>
      <c r="H23" s="157"/>
      <c r="I23" s="157"/>
      <c r="J23" s="157"/>
    </row>
    <row r="24" spans="1:10">
      <c r="A24" s="157"/>
      <c r="B24" s="157"/>
      <c r="C24" s="157"/>
      <c r="D24" s="157"/>
      <c r="E24" s="157"/>
      <c r="F24" s="157"/>
      <c r="G24" s="157"/>
      <c r="H24" s="157"/>
      <c r="I24" s="157"/>
      <c r="J24" s="157"/>
    </row>
    <row r="25" spans="1:10">
      <c r="A25" s="157"/>
      <c r="B25" s="157"/>
      <c r="C25" s="157"/>
      <c r="D25" s="157"/>
      <c r="E25" s="157"/>
      <c r="F25" s="157"/>
      <c r="G25" s="157"/>
      <c r="H25" s="157"/>
      <c r="I25" s="157"/>
      <c r="J25" s="157"/>
    </row>
    <row r="26" spans="1:10">
      <c r="A26" s="157"/>
      <c r="B26" s="157"/>
      <c r="C26" s="157"/>
      <c r="D26" s="157"/>
      <c r="E26" s="157"/>
      <c r="F26" s="157"/>
      <c r="G26" s="157"/>
      <c r="H26" s="157"/>
      <c r="I26" s="157"/>
      <c r="J26" s="157"/>
    </row>
    <row r="27" spans="1:10">
      <c r="A27" s="157"/>
      <c r="B27" s="157"/>
      <c r="C27" s="157"/>
      <c r="D27" s="157"/>
      <c r="E27" s="157"/>
      <c r="F27" s="157"/>
      <c r="G27" s="157"/>
      <c r="H27" s="157"/>
      <c r="I27" s="157"/>
      <c r="J27" s="1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D8C4B-6F5E-4B00-B5CF-4331CB389C21}">
  <sheetPr codeName="Sheet9"/>
  <dimension ref="A1:P32"/>
  <sheetViews>
    <sheetView showGridLines="0" zoomScale="80" zoomScaleNormal="80" workbookViewId="0"/>
  </sheetViews>
  <sheetFormatPr defaultColWidth="11.44140625" defaultRowHeight="14.4"/>
  <cols>
    <col min="1" max="1" width="3" style="3" customWidth="1"/>
    <col min="2" max="2" width="3.6640625" style="5" customWidth="1"/>
    <col min="3" max="3" width="39.33203125" style="3" customWidth="1"/>
    <col min="4" max="4" width="45.109375" style="3" customWidth="1"/>
    <col min="5" max="11" width="21.44140625" style="4" customWidth="1"/>
    <col min="12" max="12" width="14.88671875" style="4" customWidth="1"/>
    <col min="13" max="13" width="6.44140625" style="4" customWidth="1"/>
    <col min="14" max="14" width="39.6640625" style="4" customWidth="1"/>
    <col min="15" max="15" width="10.5546875" style="4" customWidth="1"/>
    <col min="16" max="16" width="15.44140625" style="3" customWidth="1"/>
    <col min="17" max="17" width="15.109375" style="3" customWidth="1"/>
    <col min="18" max="16384" width="11.44140625" style="3"/>
  </cols>
  <sheetData>
    <row r="1" spans="1:11" s="4" customFormat="1" ht="12" customHeight="1">
      <c r="A1" s="3"/>
      <c r="B1" s="5"/>
      <c r="C1" s="5"/>
      <c r="D1" s="5"/>
      <c r="E1" s="6"/>
      <c r="F1" s="6"/>
      <c r="G1" s="6"/>
      <c r="H1" s="6"/>
      <c r="I1" s="6"/>
      <c r="J1" s="6"/>
    </row>
    <row r="2" spans="1:11" s="4" customFormat="1" ht="18">
      <c r="A2" s="3"/>
      <c r="B2" s="9"/>
      <c r="C2" s="165" t="s">
        <v>241</v>
      </c>
      <c r="D2" s="8"/>
      <c r="E2" s="6"/>
      <c r="F2" s="6"/>
      <c r="G2" s="6"/>
      <c r="H2" s="6"/>
      <c r="I2" s="6"/>
      <c r="J2" s="6"/>
    </row>
    <row r="3" spans="1:11" s="4" customFormat="1" ht="8.25" customHeight="1">
      <c r="A3" s="3"/>
      <c r="B3" s="5"/>
      <c r="C3" s="7"/>
      <c r="D3" s="8"/>
      <c r="E3" s="6"/>
      <c r="F3" s="6"/>
      <c r="G3" s="6"/>
      <c r="H3" s="6"/>
      <c r="I3" s="6"/>
      <c r="J3" s="6"/>
    </row>
    <row r="4" spans="1:11" s="4" customFormat="1" ht="31.5" customHeight="1">
      <c r="A4" s="3"/>
      <c r="B4" s="5"/>
      <c r="C4" s="166" t="s">
        <v>28</v>
      </c>
      <c r="D4" s="166" t="s">
        <v>21</v>
      </c>
      <c r="E4" s="259" t="s">
        <v>29</v>
      </c>
      <c r="F4" s="259"/>
      <c r="G4" s="259"/>
      <c r="H4" s="259"/>
      <c r="I4" s="259"/>
      <c r="J4" s="259"/>
      <c r="K4" s="259"/>
    </row>
    <row r="5" spans="1:11" s="4" customFormat="1" ht="61.5" customHeight="1">
      <c r="A5" s="3"/>
      <c r="B5" s="5"/>
      <c r="C5" s="260" t="s">
        <v>242</v>
      </c>
      <c r="D5" s="167" t="s">
        <v>0</v>
      </c>
      <c r="E5" s="261" t="s">
        <v>252</v>
      </c>
      <c r="F5" s="262"/>
      <c r="G5" s="262"/>
      <c r="H5" s="262"/>
      <c r="I5" s="262"/>
      <c r="J5" s="262"/>
      <c r="K5" s="263"/>
    </row>
    <row r="6" spans="1:11" s="4" customFormat="1" ht="52.5" customHeight="1">
      <c r="A6" s="3"/>
      <c r="B6" s="5"/>
      <c r="C6" s="260"/>
      <c r="D6" s="167" t="s">
        <v>17</v>
      </c>
      <c r="E6" s="261" t="s">
        <v>180</v>
      </c>
      <c r="F6" s="262"/>
      <c r="G6" s="262"/>
      <c r="H6" s="262"/>
      <c r="I6" s="262"/>
      <c r="J6" s="262"/>
      <c r="K6" s="263"/>
    </row>
    <row r="7" spans="1:11" s="4" customFormat="1" ht="38.25" customHeight="1">
      <c r="A7" s="3"/>
      <c r="B7" s="5"/>
      <c r="C7" s="260"/>
      <c r="D7" s="167" t="s">
        <v>13</v>
      </c>
      <c r="E7" s="261" t="s">
        <v>181</v>
      </c>
      <c r="F7" s="262"/>
      <c r="G7" s="262"/>
      <c r="H7" s="262"/>
      <c r="I7" s="262"/>
      <c r="J7" s="262"/>
      <c r="K7" s="263"/>
    </row>
    <row r="8" spans="1:11" s="4" customFormat="1" ht="67.5" customHeight="1">
      <c r="A8" s="3"/>
      <c r="B8" s="5"/>
      <c r="C8" s="260"/>
      <c r="D8" s="167" t="s">
        <v>243</v>
      </c>
      <c r="E8" s="261" t="s">
        <v>253</v>
      </c>
      <c r="F8" s="262"/>
      <c r="G8" s="262"/>
      <c r="H8" s="262"/>
      <c r="I8" s="262"/>
      <c r="J8" s="262"/>
      <c r="K8" s="263"/>
    </row>
    <row r="9" spans="1:11" s="4" customFormat="1" ht="66" customHeight="1">
      <c r="A9" s="3"/>
      <c r="B9" s="5"/>
      <c r="C9" s="260"/>
      <c r="D9" s="167" t="s">
        <v>36</v>
      </c>
      <c r="E9" s="261" t="s">
        <v>244</v>
      </c>
      <c r="F9" s="262"/>
      <c r="G9" s="262"/>
      <c r="H9" s="262"/>
      <c r="I9" s="262"/>
      <c r="J9" s="262"/>
      <c r="K9" s="263"/>
    </row>
    <row r="10" spans="1:11" s="4" customFormat="1" ht="48" customHeight="1">
      <c r="A10" s="3"/>
      <c r="B10" s="5"/>
      <c r="C10" s="260"/>
      <c r="D10" s="167" t="s">
        <v>30</v>
      </c>
      <c r="E10" s="261" t="s">
        <v>182</v>
      </c>
      <c r="F10" s="262"/>
      <c r="G10" s="262"/>
      <c r="H10" s="262"/>
      <c r="I10" s="262"/>
      <c r="J10" s="262"/>
      <c r="K10" s="263"/>
    </row>
    <row r="11" spans="1:11" s="4" customFormat="1" ht="80.25" customHeight="1">
      <c r="A11" s="3"/>
      <c r="B11" s="5"/>
      <c r="C11" s="266" t="s">
        <v>245</v>
      </c>
      <c r="D11" s="168" t="s">
        <v>18</v>
      </c>
      <c r="E11" s="261" t="s">
        <v>254</v>
      </c>
      <c r="F11" s="262"/>
      <c r="G11" s="262"/>
      <c r="H11" s="262"/>
      <c r="I11" s="262"/>
      <c r="J11" s="262"/>
      <c r="K11" s="263"/>
    </row>
    <row r="12" spans="1:11" s="4" customFormat="1" ht="57.75" customHeight="1">
      <c r="A12" s="3"/>
      <c r="B12" s="5"/>
      <c r="C12" s="266"/>
      <c r="D12" s="168" t="s">
        <v>19</v>
      </c>
      <c r="E12" s="261" t="s">
        <v>255</v>
      </c>
      <c r="F12" s="262"/>
      <c r="G12" s="262"/>
      <c r="H12" s="262"/>
      <c r="I12" s="262"/>
      <c r="J12" s="262"/>
      <c r="K12" s="263"/>
    </row>
    <row r="13" spans="1:11" s="4" customFormat="1" ht="61.5" customHeight="1">
      <c r="A13" s="3"/>
      <c r="B13" s="5"/>
      <c r="C13" s="266"/>
      <c r="D13" s="168" t="s">
        <v>20</v>
      </c>
      <c r="E13" s="261" t="s">
        <v>183</v>
      </c>
      <c r="F13" s="262"/>
      <c r="G13" s="262"/>
      <c r="H13" s="262"/>
      <c r="I13" s="262"/>
      <c r="J13" s="262"/>
      <c r="K13" s="263"/>
    </row>
    <row r="14" spans="1:11" s="4" customFormat="1" ht="52.5" customHeight="1">
      <c r="A14" s="3"/>
      <c r="B14" s="5"/>
      <c r="C14" s="266"/>
      <c r="D14" s="168" t="s">
        <v>31</v>
      </c>
      <c r="E14" s="261" t="s">
        <v>256</v>
      </c>
      <c r="F14" s="262"/>
      <c r="G14" s="262"/>
      <c r="H14" s="262"/>
      <c r="I14" s="262"/>
      <c r="J14" s="262"/>
      <c r="K14" s="263"/>
    </row>
    <row r="15" spans="1:11" s="4" customFormat="1" ht="75.75" customHeight="1">
      <c r="A15" s="3"/>
      <c r="B15" s="5"/>
      <c r="C15" s="266"/>
      <c r="D15" s="168" t="s">
        <v>4</v>
      </c>
      <c r="E15" s="261" t="s">
        <v>257</v>
      </c>
      <c r="F15" s="262"/>
      <c r="G15" s="262"/>
      <c r="H15" s="262"/>
      <c r="I15" s="262"/>
      <c r="J15" s="262"/>
      <c r="K15" s="263"/>
    </row>
    <row r="16" spans="1:11" s="4" customFormat="1" ht="66" customHeight="1">
      <c r="A16" s="3"/>
      <c r="B16" s="5"/>
      <c r="C16" s="267" t="s">
        <v>246</v>
      </c>
      <c r="D16" s="169" t="s">
        <v>1</v>
      </c>
      <c r="E16" s="261" t="s">
        <v>247</v>
      </c>
      <c r="F16" s="262"/>
      <c r="G16" s="262"/>
      <c r="H16" s="262"/>
      <c r="I16" s="262"/>
      <c r="J16" s="262"/>
      <c r="K16" s="263"/>
    </row>
    <row r="17" spans="1:16" s="4" customFormat="1" ht="54" customHeight="1">
      <c r="A17" s="3"/>
      <c r="B17" s="5"/>
      <c r="C17" s="267"/>
      <c r="D17" s="169" t="s">
        <v>2</v>
      </c>
      <c r="E17" s="261" t="s">
        <v>258</v>
      </c>
      <c r="F17" s="262"/>
      <c r="G17" s="262"/>
      <c r="H17" s="262"/>
      <c r="I17" s="262"/>
      <c r="J17" s="262"/>
      <c r="K17" s="263"/>
    </row>
    <row r="18" spans="1:16" s="4" customFormat="1" ht="51.75" customHeight="1">
      <c r="A18" s="3"/>
      <c r="B18" s="5"/>
      <c r="C18" s="267"/>
      <c r="D18" s="169" t="s">
        <v>32</v>
      </c>
      <c r="E18" s="261" t="s">
        <v>184</v>
      </c>
      <c r="F18" s="262"/>
      <c r="G18" s="262"/>
      <c r="H18" s="262"/>
      <c r="I18" s="262"/>
      <c r="J18" s="262"/>
      <c r="K18" s="263"/>
    </row>
    <row r="19" spans="1:16" s="4" customFormat="1" ht="60.75" customHeight="1">
      <c r="A19" s="3"/>
      <c r="B19" s="5"/>
      <c r="C19" s="267"/>
      <c r="D19" s="169" t="s">
        <v>33</v>
      </c>
      <c r="E19" s="265" t="s">
        <v>185</v>
      </c>
      <c r="F19" s="265"/>
      <c r="G19" s="265"/>
      <c r="H19" s="265"/>
      <c r="I19" s="265"/>
      <c r="J19" s="265"/>
      <c r="K19" s="265"/>
    </row>
    <row r="20" spans="1:16" s="4" customFormat="1" ht="60" customHeight="1">
      <c r="A20" s="3"/>
      <c r="B20" s="5"/>
      <c r="C20" s="264" t="s">
        <v>248</v>
      </c>
      <c r="D20" s="170" t="s">
        <v>6</v>
      </c>
      <c r="E20" s="265" t="s">
        <v>186</v>
      </c>
      <c r="F20" s="265"/>
      <c r="G20" s="265"/>
      <c r="H20" s="265"/>
      <c r="I20" s="265"/>
      <c r="J20" s="265"/>
      <c r="K20" s="265"/>
    </row>
    <row r="21" spans="1:16" s="4" customFormat="1" ht="69.75" customHeight="1">
      <c r="A21" s="3"/>
      <c r="B21" s="5"/>
      <c r="C21" s="264"/>
      <c r="D21" s="170" t="s">
        <v>35</v>
      </c>
      <c r="E21" s="265" t="s">
        <v>259</v>
      </c>
      <c r="F21" s="265"/>
      <c r="G21" s="265"/>
      <c r="H21" s="265"/>
      <c r="I21" s="265"/>
      <c r="J21" s="265"/>
      <c r="K21" s="265"/>
    </row>
    <row r="22" spans="1:16" s="4" customFormat="1" ht="15.6">
      <c r="A22" s="3"/>
      <c r="B22" s="5"/>
      <c r="C22" s="90"/>
      <c r="D22" s="6"/>
      <c r="E22" s="6"/>
      <c r="F22" s="6"/>
      <c r="G22" s="6"/>
      <c r="H22" s="6"/>
      <c r="I22" s="6"/>
      <c r="J22" s="6"/>
    </row>
    <row r="23" spans="1:16" ht="126" customHeight="1">
      <c r="P23" s="4"/>
    </row>
    <row r="24" spans="1:16" ht="115.95" customHeight="1">
      <c r="P24" s="4"/>
    </row>
    <row r="25" spans="1:16" ht="112.95" customHeight="1">
      <c r="P25" s="4"/>
    </row>
    <row r="26" spans="1:16" ht="93.6" customHeight="1">
      <c r="P26" s="4"/>
    </row>
    <row r="27" spans="1:16" ht="118.2" customHeight="1">
      <c r="P27" s="4"/>
    </row>
    <row r="28" spans="1:16">
      <c r="P28" s="4"/>
    </row>
    <row r="29" spans="1:16" ht="81.599999999999994" customHeight="1">
      <c r="P29" s="4"/>
    </row>
    <row r="30" spans="1:16">
      <c r="P30" s="4"/>
    </row>
    <row r="31" spans="1:16">
      <c r="P31" s="4"/>
    </row>
    <row r="32" spans="1:16">
      <c r="P32" s="4"/>
    </row>
  </sheetData>
  <mergeCells count="22">
    <mergeCell ref="C20:C21"/>
    <mergeCell ref="E20:K20"/>
    <mergeCell ref="E21:K21"/>
    <mergeCell ref="C11:C15"/>
    <mergeCell ref="E11:K11"/>
    <mergeCell ref="E12:K12"/>
    <mergeCell ref="E13:K13"/>
    <mergeCell ref="E14:K14"/>
    <mergeCell ref="E15:K15"/>
    <mergeCell ref="C16:C19"/>
    <mergeCell ref="E16:K16"/>
    <mergeCell ref="E17:K17"/>
    <mergeCell ref="E18:K18"/>
    <mergeCell ref="E19:K19"/>
    <mergeCell ref="E4:K4"/>
    <mergeCell ref="C5:C10"/>
    <mergeCell ref="E5:K5"/>
    <mergeCell ref="E6:K6"/>
    <mergeCell ref="E7:K7"/>
    <mergeCell ref="E8:K8"/>
    <mergeCell ref="E9:K9"/>
    <mergeCell ref="E10:K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4D300-C04C-4F37-8F4E-03C1EE60F96D}">
  <sheetPr codeName="Sheet6"/>
  <dimension ref="A1:S52"/>
  <sheetViews>
    <sheetView showGridLines="0" zoomScale="90" zoomScaleNormal="90" workbookViewId="0"/>
  </sheetViews>
  <sheetFormatPr defaultColWidth="11.44140625" defaultRowHeight="14.4"/>
  <cols>
    <col min="1" max="1" width="3.6640625" style="5" customWidth="1"/>
    <col min="2" max="2" width="40.44140625" style="3" bestFit="1" customWidth="1"/>
    <col min="3" max="3" width="38.6640625" style="3" customWidth="1"/>
    <col min="4" max="17" width="17.109375" style="4" customWidth="1"/>
    <col min="18" max="18" width="11.44140625" style="3"/>
    <col min="19" max="19" width="15.44140625" style="3" customWidth="1"/>
    <col min="20" max="20" width="15.109375" style="3" customWidth="1"/>
    <col min="21" max="16384" width="11.44140625" style="3"/>
  </cols>
  <sheetData>
    <row r="1" spans="1:18" s="4" customFormat="1" ht="12" customHeight="1">
      <c r="A1" s="5"/>
      <c r="B1" s="3"/>
      <c r="C1" s="3"/>
      <c r="R1" s="3"/>
    </row>
    <row r="2" spans="1:18" s="4" customFormat="1" ht="18">
      <c r="A2" s="5"/>
      <c r="B2" s="268" t="s">
        <v>231</v>
      </c>
      <c r="C2" s="268"/>
      <c r="D2" s="172"/>
      <c r="E2" s="6"/>
      <c r="F2" s="6"/>
      <c r="G2" s="6"/>
      <c r="H2" s="6"/>
      <c r="I2" s="6"/>
      <c r="J2" s="6"/>
      <c r="K2" s="6"/>
      <c r="R2" s="3"/>
    </row>
    <row r="3" spans="1:18" s="4" customFormat="1" ht="18">
      <c r="A3" s="5"/>
      <c r="B3" s="173"/>
      <c r="C3" s="174"/>
      <c r="D3" s="6"/>
      <c r="E3" s="6"/>
      <c r="F3" s="6"/>
      <c r="G3" s="6"/>
      <c r="H3" s="6"/>
      <c r="I3" s="6"/>
      <c r="J3" s="6"/>
      <c r="K3" s="6"/>
      <c r="R3" s="3"/>
    </row>
    <row r="4" spans="1:18" s="4" customFormat="1" ht="18">
      <c r="A4" s="5"/>
      <c r="B4" s="173"/>
      <c r="C4" s="174"/>
      <c r="D4" s="6"/>
      <c r="E4" s="6"/>
      <c r="F4" s="6"/>
      <c r="G4" s="6"/>
      <c r="H4" s="6"/>
      <c r="I4" s="6"/>
      <c r="J4" s="6"/>
      <c r="K4" s="6"/>
      <c r="R4" s="3"/>
    </row>
    <row r="5" spans="1:18" s="4" customFormat="1" ht="15.6">
      <c r="A5" s="5"/>
      <c r="B5" s="175" t="s">
        <v>164</v>
      </c>
      <c r="C5" s="174"/>
      <c r="D5" s="6"/>
      <c r="E5" s="6"/>
      <c r="G5" s="6"/>
      <c r="H5" s="6"/>
      <c r="I5" s="6"/>
      <c r="J5" s="6"/>
      <c r="K5" s="6"/>
      <c r="R5" s="3"/>
    </row>
    <row r="6" spans="1:18" s="4" customFormat="1" ht="15.6">
      <c r="A6" s="5"/>
      <c r="B6" s="7"/>
      <c r="C6" s="174"/>
      <c r="D6" s="6"/>
      <c r="E6" s="6"/>
      <c r="G6" s="6"/>
      <c r="H6" s="6"/>
      <c r="I6" s="6"/>
      <c r="J6" s="6"/>
      <c r="K6" s="6"/>
      <c r="R6" s="3"/>
    </row>
    <row r="7" spans="1:18" s="4" customFormat="1">
      <c r="A7" s="5"/>
      <c r="B7" s="176" t="s">
        <v>27</v>
      </c>
      <c r="C7" s="176" t="s">
        <v>26</v>
      </c>
      <c r="D7" s="176" t="s">
        <v>140</v>
      </c>
      <c r="E7"/>
      <c r="G7" s="6"/>
      <c r="H7" s="6"/>
      <c r="I7" s="6"/>
      <c r="J7" s="6"/>
      <c r="K7" s="6"/>
      <c r="R7" s="3"/>
    </row>
    <row r="8" spans="1:18" s="4" customFormat="1">
      <c r="A8" s="5"/>
      <c r="B8" s="177" t="s">
        <v>141</v>
      </c>
      <c r="C8" s="178">
        <f>SUM(C9:C13)</f>
        <v>360</v>
      </c>
      <c r="D8" s="179">
        <f t="shared" ref="D8:D25" si="0">C8/$C$26</f>
        <v>0.45</v>
      </c>
      <c r="E8"/>
      <c r="G8" s="6"/>
      <c r="H8" s="6"/>
      <c r="I8" s="6"/>
      <c r="J8" s="6"/>
      <c r="K8" s="6"/>
      <c r="R8" s="3"/>
    </row>
    <row r="9" spans="1:18" s="4" customFormat="1">
      <c r="A9" s="5"/>
      <c r="B9" s="180" t="s">
        <v>142</v>
      </c>
      <c r="C9" s="181" cm="1">
        <f t="array" ref="C9:C13">_xlfn.ANCHORARRAY('SME Model'!D11)</f>
        <v>120</v>
      </c>
      <c r="D9" s="182">
        <f t="shared" si="0"/>
        <v>0.15</v>
      </c>
      <c r="E9"/>
      <c r="G9" s="6"/>
      <c r="H9" s="6"/>
      <c r="I9" s="6"/>
      <c r="J9" s="6"/>
      <c r="K9" s="6"/>
      <c r="R9" s="3"/>
    </row>
    <row r="10" spans="1:18" s="4" customFormat="1">
      <c r="A10" s="5"/>
      <c r="B10" s="180" t="s">
        <v>143</v>
      </c>
      <c r="C10" s="181">
        <v>80</v>
      </c>
      <c r="D10" s="182">
        <f t="shared" si="0"/>
        <v>0.1</v>
      </c>
      <c r="E10"/>
      <c r="G10" s="6"/>
      <c r="H10" s="6"/>
      <c r="I10" s="6"/>
      <c r="J10" s="6"/>
      <c r="K10" s="6"/>
      <c r="R10" s="3"/>
    </row>
    <row r="11" spans="1:18" s="4" customFormat="1">
      <c r="A11" s="5"/>
      <c r="B11" s="180" t="s">
        <v>144</v>
      </c>
      <c r="C11" s="181">
        <v>80</v>
      </c>
      <c r="D11" s="182">
        <f t="shared" si="0"/>
        <v>0.1</v>
      </c>
      <c r="E11"/>
      <c r="G11" s="6"/>
      <c r="H11" s="6"/>
      <c r="I11" s="6"/>
      <c r="J11" s="6"/>
      <c r="K11" s="6"/>
      <c r="R11" s="3"/>
    </row>
    <row r="12" spans="1:18" s="4" customFormat="1">
      <c r="A12" s="5"/>
      <c r="B12" s="180" t="s">
        <v>145</v>
      </c>
      <c r="C12" s="181">
        <v>50</v>
      </c>
      <c r="D12" s="182">
        <f t="shared" si="0"/>
        <v>6.25E-2</v>
      </c>
      <c r="E12"/>
      <c r="G12" s="6"/>
      <c r="H12" s="6"/>
      <c r="I12" s="6"/>
      <c r="J12" s="6"/>
      <c r="K12" s="6"/>
      <c r="R12" s="3"/>
    </row>
    <row r="13" spans="1:18" s="4" customFormat="1" ht="27.6">
      <c r="A13" s="5"/>
      <c r="B13" s="180" t="s">
        <v>146</v>
      </c>
      <c r="C13" s="181">
        <v>30</v>
      </c>
      <c r="D13" s="182">
        <f t="shared" si="0"/>
        <v>3.7499999999999999E-2</v>
      </c>
      <c r="E13"/>
      <c r="G13" s="6"/>
      <c r="H13" s="6"/>
      <c r="I13" s="6"/>
      <c r="J13" s="6"/>
      <c r="K13" s="6"/>
      <c r="R13" s="3"/>
    </row>
    <row r="14" spans="1:18" s="4" customFormat="1">
      <c r="A14" s="5"/>
      <c r="B14" s="183" t="s">
        <v>147</v>
      </c>
      <c r="C14" s="184">
        <f>SUM(C15:C18)</f>
        <v>250</v>
      </c>
      <c r="D14" s="185">
        <f t="shared" si="0"/>
        <v>0.3125</v>
      </c>
      <c r="E14"/>
      <c r="G14" s="6"/>
      <c r="H14" s="6"/>
      <c r="I14" s="6"/>
      <c r="J14" s="6"/>
      <c r="K14" s="6"/>
      <c r="R14" s="3"/>
    </row>
    <row r="15" spans="1:18" s="4" customFormat="1">
      <c r="A15" s="5"/>
      <c r="B15" s="186" t="s">
        <v>148</v>
      </c>
      <c r="C15" s="187" cm="1">
        <f t="array" ref="C15:C18">_xlfn.ANCHORARRAY('SME Model'!D17)</f>
        <v>90</v>
      </c>
      <c r="D15" s="188">
        <f t="shared" si="0"/>
        <v>0.1125</v>
      </c>
      <c r="E15"/>
      <c r="G15" s="6"/>
      <c r="H15" s="6"/>
      <c r="I15" s="6"/>
      <c r="J15" s="6"/>
      <c r="K15" s="6"/>
      <c r="R15" s="3"/>
    </row>
    <row r="16" spans="1:18" s="4" customFormat="1">
      <c r="A16" s="5"/>
      <c r="B16" s="186" t="s">
        <v>149</v>
      </c>
      <c r="C16" s="187">
        <v>60</v>
      </c>
      <c r="D16" s="188">
        <f t="shared" si="0"/>
        <v>7.4999999999999997E-2</v>
      </c>
      <c r="E16"/>
      <c r="G16" s="6"/>
      <c r="H16" s="6"/>
      <c r="I16" s="6"/>
      <c r="J16" s="6"/>
      <c r="K16" s="6"/>
      <c r="R16" s="3"/>
    </row>
    <row r="17" spans="1:18" s="4" customFormat="1">
      <c r="A17" s="5"/>
      <c r="B17" s="186" t="s">
        <v>150</v>
      </c>
      <c r="C17" s="187">
        <v>50</v>
      </c>
      <c r="D17" s="188">
        <f t="shared" si="0"/>
        <v>6.25E-2</v>
      </c>
      <c r="E17"/>
      <c r="G17" s="6"/>
      <c r="H17" s="6"/>
      <c r="I17" s="6"/>
      <c r="J17" s="6"/>
      <c r="K17" s="6"/>
      <c r="R17" s="3"/>
    </row>
    <row r="18" spans="1:18" s="4" customFormat="1">
      <c r="A18" s="5"/>
      <c r="B18" s="186" t="s">
        <v>151</v>
      </c>
      <c r="C18" s="187">
        <v>50</v>
      </c>
      <c r="D18" s="188">
        <f t="shared" si="0"/>
        <v>6.25E-2</v>
      </c>
      <c r="E18"/>
      <c r="G18" s="6"/>
      <c r="H18" s="6"/>
      <c r="I18" s="6"/>
      <c r="J18" s="6"/>
      <c r="K18" s="6"/>
      <c r="R18" s="3"/>
    </row>
    <row r="19" spans="1:18" s="4" customFormat="1">
      <c r="A19" s="5"/>
      <c r="B19" s="189" t="s">
        <v>152</v>
      </c>
      <c r="C19" s="190">
        <f>SUM(C20:C22)</f>
        <v>140</v>
      </c>
      <c r="D19" s="191">
        <f t="shared" si="0"/>
        <v>0.17499999999999999</v>
      </c>
      <c r="E19"/>
      <c r="G19" s="6"/>
      <c r="H19" s="6"/>
      <c r="I19" s="6"/>
      <c r="J19" s="6"/>
      <c r="K19" s="6"/>
      <c r="R19" s="3"/>
    </row>
    <row r="20" spans="1:18" s="4" customFormat="1">
      <c r="A20" s="5"/>
      <c r="B20" s="192" t="s">
        <v>153</v>
      </c>
      <c r="C20" s="193" cm="1">
        <f t="array" ref="C20:C22">_xlfn.ANCHORARRAY('SME Model'!D22)</f>
        <v>60</v>
      </c>
      <c r="D20" s="194">
        <f t="shared" si="0"/>
        <v>7.4999999999999997E-2</v>
      </c>
      <c r="E20"/>
      <c r="G20" s="6"/>
      <c r="H20" s="6"/>
      <c r="I20" s="6"/>
      <c r="J20" s="6"/>
      <c r="K20" s="6"/>
      <c r="R20" s="3"/>
    </row>
    <row r="21" spans="1:18" s="4" customFormat="1">
      <c r="A21" s="5"/>
      <c r="B21" s="192" t="s">
        <v>154</v>
      </c>
      <c r="C21" s="193">
        <v>50</v>
      </c>
      <c r="D21" s="194">
        <f t="shared" si="0"/>
        <v>6.25E-2</v>
      </c>
      <c r="E21"/>
      <c r="G21" s="6"/>
      <c r="H21" s="6"/>
      <c r="I21" s="6"/>
      <c r="J21" s="6"/>
      <c r="K21" s="6"/>
      <c r="R21" s="3"/>
    </row>
    <row r="22" spans="1:18" s="4" customFormat="1">
      <c r="A22" s="5"/>
      <c r="B22" s="192" t="s">
        <v>155</v>
      </c>
      <c r="C22" s="193">
        <v>30</v>
      </c>
      <c r="D22" s="194">
        <f t="shared" si="0"/>
        <v>3.7499999999999999E-2</v>
      </c>
      <c r="E22"/>
      <c r="G22" s="6"/>
      <c r="H22" s="6"/>
      <c r="I22" s="6"/>
      <c r="J22" s="6"/>
      <c r="K22" s="6"/>
      <c r="R22" s="3"/>
    </row>
    <row r="23" spans="1:18" s="4" customFormat="1">
      <c r="A23" s="5"/>
      <c r="B23" s="195" t="s">
        <v>156</v>
      </c>
      <c r="C23" s="196">
        <f>C24+C25</f>
        <v>50</v>
      </c>
      <c r="D23" s="197">
        <f t="shared" si="0"/>
        <v>6.25E-2</v>
      </c>
      <c r="E23"/>
      <c r="G23" s="6"/>
      <c r="H23" s="6"/>
      <c r="I23" s="6"/>
      <c r="J23" s="6"/>
      <c r="K23" s="6"/>
      <c r="R23" s="3"/>
    </row>
    <row r="24" spans="1:18" s="4" customFormat="1">
      <c r="A24" s="5"/>
      <c r="B24" s="198" t="s">
        <v>161</v>
      </c>
      <c r="C24" s="199" cm="1">
        <f t="array" ref="C24:C25">_xlfn.ANCHORARRAY('SME Model'!D26)</f>
        <v>25</v>
      </c>
      <c r="D24" s="200">
        <f t="shared" si="0"/>
        <v>3.125E-2</v>
      </c>
      <c r="E24"/>
      <c r="G24" s="6"/>
      <c r="H24" s="6"/>
      <c r="I24" s="6"/>
      <c r="J24" s="6"/>
      <c r="K24" s="6"/>
      <c r="R24" s="3"/>
    </row>
    <row r="25" spans="1:18" s="4" customFormat="1">
      <c r="A25" s="5"/>
      <c r="B25" s="198" t="s">
        <v>165</v>
      </c>
      <c r="C25" s="199">
        <v>25</v>
      </c>
      <c r="D25" s="200">
        <f t="shared" si="0"/>
        <v>3.125E-2</v>
      </c>
      <c r="E25"/>
      <c r="G25" s="6"/>
      <c r="H25" s="6"/>
      <c r="I25" s="6"/>
      <c r="J25" s="6"/>
      <c r="K25" s="6"/>
      <c r="R25" s="3"/>
    </row>
    <row r="26" spans="1:18" s="4" customFormat="1">
      <c r="A26" s="5"/>
      <c r="B26" s="201" t="s">
        <v>41</v>
      </c>
      <c r="C26" s="202">
        <f>C8+C14+C19+C23</f>
        <v>800</v>
      </c>
      <c r="D26" s="203">
        <f>D8+D14+D19+D23</f>
        <v>1</v>
      </c>
      <c r="E26"/>
      <c r="G26" s="6"/>
      <c r="H26" s="6"/>
      <c r="I26" s="6"/>
      <c r="J26" s="6"/>
      <c r="K26" s="6"/>
      <c r="R26" s="3"/>
    </row>
    <row r="27" spans="1:18" s="4" customFormat="1">
      <c r="A27" s="5"/>
      <c r="B27"/>
      <c r="C27"/>
      <c r="D27"/>
      <c r="E27"/>
      <c r="G27" s="6"/>
      <c r="H27" s="6"/>
      <c r="I27" s="6"/>
      <c r="J27" s="6"/>
      <c r="K27" s="6"/>
      <c r="R27" s="3"/>
    </row>
    <row r="28" spans="1:18" s="4" customFormat="1" ht="15.6">
      <c r="B28" s="175" t="s">
        <v>229</v>
      </c>
      <c r="C28" s="174"/>
      <c r="D28" s="6"/>
      <c r="E28" s="6"/>
      <c r="F28" s="6"/>
      <c r="G28" s="6"/>
      <c r="H28" s="6"/>
      <c r="I28" s="6"/>
      <c r="J28" s="6"/>
      <c r="K28" s="6"/>
      <c r="R28" s="3"/>
    </row>
    <row r="29" spans="1:18" s="4" customFormat="1" ht="15.6">
      <c r="A29" s="5"/>
      <c r="B29" s="7"/>
      <c r="C29" s="8"/>
      <c r="D29" s="6"/>
      <c r="E29" s="6"/>
      <c r="F29" s="6"/>
      <c r="G29" s="6"/>
      <c r="H29" s="6"/>
      <c r="I29" s="6"/>
      <c r="J29" s="6"/>
      <c r="K29" s="6"/>
      <c r="R29" s="3"/>
    </row>
    <row r="30" spans="1:18" s="4" customFormat="1" ht="27.45" customHeight="1">
      <c r="A30" s="5"/>
      <c r="B30" s="204" t="s">
        <v>28</v>
      </c>
      <c r="C30" s="204" t="s">
        <v>21</v>
      </c>
      <c r="D30" s="204" t="s">
        <v>22</v>
      </c>
      <c r="E30" s="6"/>
      <c r="F30" s="204" t="s">
        <v>23</v>
      </c>
      <c r="G30" s="6"/>
      <c r="H30" s="6"/>
      <c r="I30" s="6"/>
      <c r="J30" s="6"/>
      <c r="K30" s="6"/>
      <c r="R30" s="3"/>
    </row>
    <row r="31" spans="1:18" s="4" customFormat="1">
      <c r="A31" s="5"/>
      <c r="B31" s="274" t="s">
        <v>12</v>
      </c>
      <c r="C31" s="205" t="s">
        <v>0</v>
      </c>
      <c r="D31" s="271">
        <f>D8</f>
        <v>0.45</v>
      </c>
      <c r="E31" s="6"/>
      <c r="F31" s="206">
        <f>C26</f>
        <v>800</v>
      </c>
      <c r="G31" s="6"/>
      <c r="H31" s="6"/>
      <c r="I31" s="6"/>
      <c r="J31" s="6"/>
      <c r="K31" s="6"/>
      <c r="R31" s="3"/>
    </row>
    <row r="32" spans="1:18" s="4" customFormat="1" ht="14.7" customHeight="1">
      <c r="A32" s="5"/>
      <c r="B32" s="270"/>
      <c r="C32" s="205" t="s">
        <v>17</v>
      </c>
      <c r="D32" s="270"/>
      <c r="E32" s="6"/>
      <c r="F32" s="6"/>
      <c r="G32" s="6"/>
      <c r="H32" s="6"/>
      <c r="I32" s="6"/>
      <c r="J32" s="6"/>
      <c r="K32" s="6"/>
      <c r="R32" s="3"/>
    </row>
    <row r="33" spans="1:18" s="4" customFormat="1" ht="14.7" customHeight="1">
      <c r="A33" s="5"/>
      <c r="B33" s="270"/>
      <c r="C33" s="205" t="s">
        <v>13</v>
      </c>
      <c r="D33" s="270"/>
      <c r="E33" s="6"/>
      <c r="F33" s="6"/>
      <c r="G33" s="6"/>
      <c r="H33" s="6"/>
      <c r="I33" s="6"/>
      <c r="J33" s="6"/>
      <c r="K33" s="6"/>
      <c r="R33" s="3"/>
    </row>
    <row r="34" spans="1:18" s="4" customFormat="1" ht="14.7" customHeight="1">
      <c r="A34" s="5"/>
      <c r="B34" s="270"/>
      <c r="C34" s="205" t="s">
        <v>16</v>
      </c>
      <c r="D34" s="270"/>
      <c r="E34" s="6"/>
      <c r="F34" s="6"/>
      <c r="G34" s="6"/>
      <c r="H34" s="6"/>
      <c r="I34" s="6"/>
      <c r="J34" s="6"/>
      <c r="K34" s="6"/>
      <c r="R34" s="3"/>
    </row>
    <row r="35" spans="1:18" s="4" customFormat="1">
      <c r="A35" s="5"/>
      <c r="B35" s="270"/>
      <c r="C35" s="205" t="s">
        <v>36</v>
      </c>
      <c r="D35" s="270"/>
      <c r="E35" s="6"/>
      <c r="F35" s="6"/>
      <c r="G35" s="6"/>
      <c r="H35" s="6"/>
      <c r="I35" s="6"/>
      <c r="J35" s="6"/>
      <c r="K35" s="6"/>
      <c r="R35" s="3"/>
    </row>
    <row r="36" spans="1:18" s="4" customFormat="1">
      <c r="A36" s="5"/>
      <c r="B36" s="270"/>
      <c r="C36" s="205" t="s">
        <v>30</v>
      </c>
      <c r="D36" s="270"/>
      <c r="E36" s="6"/>
      <c r="F36" s="6"/>
      <c r="G36" s="6"/>
      <c r="H36" s="6"/>
      <c r="I36" s="6"/>
      <c r="J36" s="6"/>
      <c r="K36" s="6"/>
      <c r="R36" s="3"/>
    </row>
    <row r="37" spans="1:18" s="4" customFormat="1">
      <c r="A37" s="5"/>
      <c r="B37" s="273" t="s">
        <v>3</v>
      </c>
      <c r="C37" s="207" t="s">
        <v>18</v>
      </c>
      <c r="D37" s="271">
        <f>D14</f>
        <v>0.3125</v>
      </c>
      <c r="E37" s="6"/>
      <c r="F37" s="6"/>
      <c r="G37" s="6"/>
      <c r="H37" s="6"/>
      <c r="I37" s="6"/>
      <c r="J37" s="6"/>
      <c r="K37" s="6"/>
      <c r="R37" s="3"/>
    </row>
    <row r="38" spans="1:18" s="4" customFormat="1" ht="14.7" customHeight="1">
      <c r="A38" s="5"/>
      <c r="B38" s="270"/>
      <c r="C38" s="207" t="s">
        <v>19</v>
      </c>
      <c r="D38" s="270"/>
      <c r="E38" s="6"/>
      <c r="F38" s="6"/>
      <c r="G38" s="6"/>
      <c r="H38" s="6"/>
      <c r="I38" s="6"/>
      <c r="J38" s="6"/>
      <c r="K38" s="6"/>
      <c r="R38" s="3"/>
    </row>
    <row r="39" spans="1:18" s="4" customFormat="1" ht="14.7" customHeight="1">
      <c r="A39" s="5"/>
      <c r="B39" s="270"/>
      <c r="C39" s="207" t="s">
        <v>20</v>
      </c>
      <c r="D39" s="270"/>
      <c r="E39" s="6"/>
      <c r="F39" s="6"/>
      <c r="G39" s="6"/>
      <c r="H39" s="6"/>
      <c r="I39" s="6"/>
      <c r="J39" s="6"/>
      <c r="K39" s="6"/>
      <c r="R39" s="3"/>
    </row>
    <row r="40" spans="1:18" s="4" customFormat="1">
      <c r="A40" s="5"/>
      <c r="B40" s="270"/>
      <c r="C40" s="207" t="s">
        <v>31</v>
      </c>
      <c r="D40" s="270"/>
      <c r="E40" s="6"/>
      <c r="F40" s="6"/>
      <c r="G40" s="6"/>
      <c r="H40" s="6"/>
      <c r="I40" s="6"/>
      <c r="J40" s="6"/>
      <c r="K40" s="6"/>
      <c r="R40" s="3"/>
    </row>
    <row r="41" spans="1:18" s="4" customFormat="1">
      <c r="A41" s="5"/>
      <c r="B41" s="270"/>
      <c r="C41" s="207" t="s">
        <v>4</v>
      </c>
      <c r="D41" s="270"/>
      <c r="E41" s="6"/>
      <c r="F41" s="6"/>
      <c r="G41" s="6"/>
      <c r="H41" s="6"/>
      <c r="I41" s="6"/>
      <c r="J41" s="6"/>
      <c r="K41" s="6"/>
      <c r="R41" s="3"/>
    </row>
    <row r="42" spans="1:18" s="4" customFormat="1">
      <c r="A42" s="5"/>
      <c r="B42" s="272" t="s">
        <v>14</v>
      </c>
      <c r="C42" s="208" t="s">
        <v>1</v>
      </c>
      <c r="D42" s="271">
        <f>D19</f>
        <v>0.17499999999999999</v>
      </c>
      <c r="E42" s="6"/>
      <c r="F42" s="6"/>
      <c r="G42" s="6"/>
      <c r="H42" s="6"/>
      <c r="I42" s="6"/>
      <c r="J42" s="6"/>
      <c r="K42" s="6"/>
      <c r="R42" s="3"/>
    </row>
    <row r="43" spans="1:18" s="4" customFormat="1">
      <c r="A43" s="5"/>
      <c r="B43" s="270"/>
      <c r="C43" s="208" t="s">
        <v>2</v>
      </c>
      <c r="D43" s="270"/>
      <c r="E43" s="6"/>
      <c r="F43" s="6"/>
      <c r="G43" s="6"/>
      <c r="H43" s="6"/>
      <c r="I43" s="6"/>
      <c r="J43" s="6"/>
      <c r="K43" s="6"/>
      <c r="R43" s="3"/>
    </row>
    <row r="44" spans="1:18" s="4" customFormat="1" ht="14.7" customHeight="1">
      <c r="A44" s="5"/>
      <c r="B44" s="270"/>
      <c r="C44" s="208" t="s">
        <v>32</v>
      </c>
      <c r="D44" s="270"/>
      <c r="E44" s="6"/>
      <c r="F44" s="6"/>
      <c r="G44" s="6"/>
      <c r="H44" s="6"/>
      <c r="I44" s="6"/>
      <c r="J44" s="6"/>
      <c r="K44" s="6"/>
      <c r="R44" s="3"/>
    </row>
    <row r="45" spans="1:18" s="4" customFormat="1">
      <c r="A45" s="5"/>
      <c r="B45" s="270"/>
      <c r="C45" s="208" t="s">
        <v>33</v>
      </c>
      <c r="D45" s="270"/>
      <c r="E45" s="6"/>
      <c r="F45" s="6"/>
      <c r="G45" s="6"/>
      <c r="H45" s="6"/>
      <c r="I45" s="6"/>
      <c r="J45" s="6"/>
      <c r="K45" s="6"/>
      <c r="R45" s="3"/>
    </row>
    <row r="46" spans="1:18" s="4" customFormat="1">
      <c r="A46" s="5"/>
      <c r="B46" s="269" t="s">
        <v>5</v>
      </c>
      <c r="C46" s="209" t="s">
        <v>6</v>
      </c>
      <c r="D46" s="271">
        <f>D23</f>
        <v>6.25E-2</v>
      </c>
      <c r="E46" s="6"/>
      <c r="F46" s="6"/>
      <c r="G46" s="6"/>
      <c r="H46" s="6"/>
      <c r="I46" s="6"/>
      <c r="J46" s="6"/>
      <c r="K46" s="6"/>
      <c r="R46" s="3"/>
    </row>
    <row r="47" spans="1:18" s="4" customFormat="1" ht="14.7" customHeight="1">
      <c r="A47" s="5"/>
      <c r="B47" s="270"/>
      <c r="C47" s="209" t="s">
        <v>35</v>
      </c>
      <c r="D47" s="270"/>
      <c r="E47" s="6"/>
      <c r="F47" s="6"/>
      <c r="G47" s="6"/>
      <c r="H47" s="6"/>
      <c r="I47" s="6"/>
      <c r="J47" s="6"/>
      <c r="K47" s="6"/>
    </row>
    <row r="48" spans="1:18" s="4" customFormat="1" ht="15.6">
      <c r="A48" s="5"/>
      <c r="B48" s="90"/>
      <c r="C48" s="210" t="s">
        <v>24</v>
      </c>
      <c r="D48" s="211">
        <f>SUM(D31:D47)</f>
        <v>1</v>
      </c>
      <c r="E48" s="6"/>
      <c r="F48" s="6"/>
      <c r="G48" s="6"/>
      <c r="H48" s="6"/>
      <c r="I48" s="6"/>
      <c r="J48" s="6"/>
      <c r="K48" s="6"/>
    </row>
    <row r="49" spans="1:19" s="4" customFormat="1">
      <c r="A49" s="5"/>
      <c r="B49" s="174"/>
      <c r="C49" s="212"/>
      <c r="D49" s="6"/>
      <c r="E49" s="6"/>
      <c r="F49" s="6"/>
      <c r="G49" s="6"/>
      <c r="H49" s="6"/>
      <c r="I49" s="6"/>
      <c r="J49" s="6"/>
      <c r="K49" s="6"/>
    </row>
    <row r="51" spans="1:19">
      <c r="C51" s="213"/>
      <c r="D51" s="213"/>
      <c r="E51" s="213"/>
      <c r="F51" s="213"/>
      <c r="G51" s="213"/>
      <c r="H51" s="213"/>
      <c r="I51" s="213"/>
      <c r="J51" s="213"/>
      <c r="K51" s="213"/>
      <c r="L51" s="213"/>
      <c r="M51" s="213"/>
      <c r="N51" s="213"/>
      <c r="O51" s="213"/>
      <c r="P51" s="213"/>
      <c r="Q51" s="213"/>
      <c r="R51" s="213"/>
      <c r="S51" s="213"/>
    </row>
    <row r="52" spans="1:19">
      <c r="B52" s="213"/>
      <c r="D52" s="3"/>
      <c r="E52" s="3"/>
      <c r="F52" s="3"/>
      <c r="G52" s="3"/>
      <c r="H52" s="3"/>
      <c r="I52" s="3"/>
      <c r="J52" s="3"/>
      <c r="K52" s="3"/>
      <c r="L52" s="3"/>
      <c r="M52" s="3"/>
      <c r="N52" s="3"/>
      <c r="O52" s="3"/>
      <c r="P52" s="3"/>
      <c r="Q52" s="3"/>
    </row>
  </sheetData>
  <sheetProtection sheet="1" objects="1" scenarios="1"/>
  <mergeCells count="9">
    <mergeCell ref="B2:C2"/>
    <mergeCell ref="B46:B47"/>
    <mergeCell ref="D46:D47"/>
    <mergeCell ref="D42:D45"/>
    <mergeCell ref="D37:D41"/>
    <mergeCell ref="D31:D36"/>
    <mergeCell ref="B42:B45"/>
    <mergeCell ref="B37:B41"/>
    <mergeCell ref="B31:B3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B4651-22AD-40EF-A1C9-387C47E1950B}">
  <sheetPr codeName="Sheet61">
    <tabColor rgb="FFFF0000"/>
  </sheetPr>
  <dimension ref="B2:R10"/>
  <sheetViews>
    <sheetView showGridLines="0" zoomScale="80" zoomScaleNormal="80" workbookViewId="0">
      <pane xSplit="3" ySplit="5" topLeftCell="D6" activePane="bottomRight" state="frozen"/>
      <selection pane="topRight" activeCell="D1" sqref="D1"/>
      <selection pane="bottomLeft" activeCell="A7" sqref="A7"/>
      <selection pane="bottomRight" activeCell="D6" sqref="D6"/>
    </sheetView>
  </sheetViews>
  <sheetFormatPr defaultRowHeight="14.4"/>
  <cols>
    <col min="1" max="1" width="1.88671875" customWidth="1"/>
    <col min="2" max="2" width="4.109375" customWidth="1"/>
    <col min="3" max="3" width="55.6640625" customWidth="1"/>
    <col min="4" max="5" width="45.88671875" customWidth="1"/>
    <col min="6" max="6" width="25.109375" customWidth="1"/>
    <col min="7" max="7" width="28.44140625" customWidth="1"/>
    <col min="8" max="9" width="23.33203125" customWidth="1"/>
    <col min="10" max="11" width="9.109375" customWidth="1"/>
  </cols>
  <sheetData>
    <row r="2" spans="2:18" ht="30" customHeight="1">
      <c r="B2" s="275" t="s">
        <v>272</v>
      </c>
      <c r="C2" s="270"/>
      <c r="D2" s="270"/>
      <c r="E2" s="270"/>
      <c r="F2" s="270"/>
      <c r="G2" s="270"/>
      <c r="H2" s="270"/>
    </row>
    <row r="3" spans="2:18" ht="30" customHeight="1"/>
    <row r="4" spans="2:18" ht="22.2" customHeight="1"/>
    <row r="5" spans="2:18" s="147" customFormat="1" ht="60" customHeight="1">
      <c r="B5" s="145" t="s">
        <v>60</v>
      </c>
      <c r="C5" s="145" t="s">
        <v>276</v>
      </c>
      <c r="D5" s="145" t="s">
        <v>194</v>
      </c>
      <c r="E5" s="145" t="s">
        <v>235</v>
      </c>
      <c r="F5" s="145" t="s">
        <v>195</v>
      </c>
      <c r="G5" s="146" t="s">
        <v>196</v>
      </c>
      <c r="H5" s="146" t="s">
        <v>197</v>
      </c>
      <c r="I5" s="146" t="s">
        <v>198</v>
      </c>
      <c r="K5" s="276" t="s">
        <v>230</v>
      </c>
      <c r="L5" s="277"/>
      <c r="M5" s="277"/>
      <c r="N5" s="277"/>
      <c r="O5" s="277"/>
      <c r="P5" s="277"/>
      <c r="Q5" s="277"/>
      <c r="R5" s="277"/>
    </row>
    <row r="6" spans="2:18" ht="86.4">
      <c r="B6" s="148">
        <v>1</v>
      </c>
      <c r="C6" s="149" t="s">
        <v>199</v>
      </c>
      <c r="D6" s="150" t="s">
        <v>200</v>
      </c>
      <c r="E6" s="150" t="s">
        <v>236</v>
      </c>
      <c r="F6" s="151" t="s">
        <v>201</v>
      </c>
      <c r="G6" s="151" t="s">
        <v>202</v>
      </c>
    </row>
    <row r="7" spans="2:18" ht="86.4">
      <c r="B7" s="148">
        <v>2</v>
      </c>
      <c r="C7" s="149" t="s">
        <v>203</v>
      </c>
      <c r="D7" s="150" t="s">
        <v>204</v>
      </c>
      <c r="E7" s="150" t="s">
        <v>237</v>
      </c>
      <c r="F7" s="151" t="s">
        <v>201</v>
      </c>
      <c r="G7" s="152" t="s">
        <v>199</v>
      </c>
    </row>
    <row r="8" spans="2:18" ht="100.8">
      <c r="B8" s="148">
        <v>3</v>
      </c>
      <c r="C8" s="149" t="s">
        <v>205</v>
      </c>
      <c r="D8" s="152" t="s">
        <v>206</v>
      </c>
      <c r="E8" s="152" t="s">
        <v>238</v>
      </c>
      <c r="F8" s="151" t="s">
        <v>201</v>
      </c>
      <c r="G8" s="151" t="s">
        <v>199</v>
      </c>
    </row>
    <row r="9" spans="2:18" ht="86.4">
      <c r="B9" s="148">
        <v>4</v>
      </c>
      <c r="C9" s="149" t="s">
        <v>207</v>
      </c>
      <c r="D9" s="150" t="s">
        <v>208</v>
      </c>
      <c r="E9" s="150" t="s">
        <v>239</v>
      </c>
      <c r="F9" s="149" t="s">
        <v>201</v>
      </c>
      <c r="G9" s="151" t="s">
        <v>203</v>
      </c>
    </row>
    <row r="10" spans="2:18" ht="86.4">
      <c r="B10" s="148">
        <v>5</v>
      </c>
      <c r="C10" s="149" t="s">
        <v>178</v>
      </c>
      <c r="D10" s="150" t="s">
        <v>209</v>
      </c>
      <c r="E10" s="150" t="s">
        <v>240</v>
      </c>
      <c r="F10" s="149" t="s">
        <v>201</v>
      </c>
      <c r="G10" s="153" t="s">
        <v>199</v>
      </c>
    </row>
  </sheetData>
  <mergeCells count="2">
    <mergeCell ref="B2:H2"/>
    <mergeCell ref="K5:R5"/>
  </mergeCells>
  <dataValidations xWindow="967" yWindow="550" count="6">
    <dataValidation allowBlank="1" showInputMessage="1" showErrorMessage="1" promptTitle="Kategorija složenosti/Platni raz" prompt="Upisati naknadno nakon porvedenog vrednovanja" sqref="I5" xr:uid="{B934DED4-B8AB-49DF-A54D-F8F55B2EBDA7}"/>
    <dataValidation allowBlank="1" showInputMessage="1" showErrorMessage="1" promptTitle="Komentar" prompt="Upisati komentar ako j erelevantan za radno mjesto" sqref="H5" xr:uid="{D76EA5C2-2983-4A92-919A-5413A3E7DDEF}"/>
    <dataValidation allowBlank="1" showInputMessage="1" showErrorMessage="1" promptTitle="Direktna linija odgovornosti" prompt="Upisati naziv rukovoditeljskog radnog mjesta" sqref="G5" xr:uid="{7961BBFD-E3B4-4D31-BB7D-A54C6FB835DA}"/>
    <dataValidation allowBlank="1" showInputMessage="1" showErrorMessage="1" promptTitle="ORG jedinica" prompt="Upisati naziv organizacijske jedinice kojoj radno mjesto pripada" sqref="F5" xr:uid="{34438B62-7AA2-4DD4-B3A6-FD635A4CEE09}"/>
    <dataValidation allowBlank="1" showInputMessage="1" showErrorMessage="1" promptTitle="Opis glavnih zadataka" prompt="Upisati glavne zadatke, odgovornosti Radnog mjesta" sqref="D5" xr:uid="{CFFA5A4C-16C3-4F60-9D56-317FE8B230E6}"/>
    <dataValidation allowBlank="1" showInputMessage="1" showErrorMessage="1" promptTitle="Svrha radnog mjesta" prompt="Unesite svrhu radnog mjesta" sqref="E5" xr:uid="{E276E152-AA18-4C27-A23F-1CCCBD9B83B2}"/>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EFD38-051D-4184-9231-79D08F054B5D}">
  <sheetPr codeName="Sheet3"/>
  <dimension ref="B1:P93"/>
  <sheetViews>
    <sheetView showGridLines="0" zoomScale="90" zoomScaleNormal="90" workbookViewId="0"/>
  </sheetViews>
  <sheetFormatPr defaultRowHeight="14.4"/>
  <cols>
    <col min="1" max="1" width="1.88671875" customWidth="1"/>
    <col min="2" max="2" width="17.6640625" customWidth="1"/>
    <col min="3" max="3" width="21" customWidth="1"/>
    <col min="4" max="4" width="22.33203125" customWidth="1"/>
    <col min="5" max="5" width="15.109375" customWidth="1"/>
    <col min="6" max="6" width="23" customWidth="1"/>
    <col min="7" max="7" width="17.33203125" customWidth="1"/>
    <col min="8" max="8" width="23" customWidth="1"/>
    <col min="9" max="9" width="21.6640625" customWidth="1"/>
    <col min="10" max="10" width="17.33203125" customWidth="1"/>
    <col min="11" max="11" width="13.6640625" customWidth="1"/>
    <col min="12" max="12" width="15.109375" customWidth="1"/>
    <col min="13" max="13" width="16.109375" customWidth="1"/>
    <col min="14" max="14" width="14.44140625" customWidth="1"/>
    <col min="15" max="15" width="18.33203125" customWidth="1"/>
    <col min="16" max="16" width="17.5546875" customWidth="1"/>
  </cols>
  <sheetData>
    <row r="1" spans="2:9" ht="9.75" customHeight="1"/>
    <row r="2" spans="2:9" ht="28.2" customHeight="1">
      <c r="B2" s="304" t="s">
        <v>260</v>
      </c>
      <c r="C2" s="304"/>
      <c r="D2" s="304"/>
      <c r="E2" s="304"/>
      <c r="F2" s="304"/>
      <c r="G2" s="304"/>
    </row>
    <row r="4" spans="2:9">
      <c r="B4" s="305" t="s">
        <v>249</v>
      </c>
      <c r="C4" s="305"/>
      <c r="D4" s="305"/>
      <c r="E4" s="305"/>
      <c r="F4" s="305"/>
      <c r="G4" s="305"/>
    </row>
    <row r="5" spans="2:9">
      <c r="B5" s="306"/>
      <c r="C5" s="306"/>
      <c r="D5" s="306"/>
      <c r="E5" s="306"/>
      <c r="F5" s="306"/>
      <c r="G5" s="306"/>
    </row>
    <row r="7" spans="2:9" ht="15.6">
      <c r="B7" s="278" t="s">
        <v>37</v>
      </c>
      <c r="C7" s="278"/>
      <c r="D7" s="278"/>
      <c r="E7" s="278"/>
      <c r="G7" s="154" t="s">
        <v>261</v>
      </c>
      <c r="H7" s="155"/>
      <c r="I7" s="155"/>
    </row>
    <row r="8" spans="2:9" ht="15" thickBot="1"/>
    <row r="9" spans="2:9" ht="43.8" thickBot="1">
      <c r="B9" s="91" t="s">
        <v>38</v>
      </c>
      <c r="C9" s="92" t="s">
        <v>39</v>
      </c>
      <c r="D9" s="92" t="s">
        <v>40</v>
      </c>
      <c r="E9" s="93" t="s">
        <v>110</v>
      </c>
      <c r="F9" s="36"/>
      <c r="G9" s="309" t="s">
        <v>210</v>
      </c>
      <c r="H9" s="309"/>
      <c r="I9" s="309"/>
    </row>
    <row r="10" spans="2:9" ht="25.95" customHeight="1" thickBot="1">
      <c r="B10" s="301" t="s">
        <v>12</v>
      </c>
      <c r="C10" s="94" t="s">
        <v>112</v>
      </c>
      <c r="D10" s="94">
        <f>SUM(_xlfn.ANCHORARRAY(D11))</f>
        <v>360</v>
      </c>
      <c r="E10" s="95">
        <f>D10/D28</f>
        <v>0.45</v>
      </c>
      <c r="F10" s="36"/>
    </row>
    <row r="11" spans="2:9" ht="54.75" customHeight="1">
      <c r="B11" s="302"/>
      <c r="C11" s="1" t="str" cm="1">
        <f t="array" ref="C11:C15">TRANSPOSE(C35:G35)</f>
        <v>1. STRUČNA ZNANJA I ISKUSTVO</v>
      </c>
      <c r="D11" s="53" cm="1">
        <f t="array" ref="D11:D15">TRANSPOSE(C43:G43)</f>
        <v>120</v>
      </c>
      <c r="E11" s="41">
        <f>D11/$D$28</f>
        <v>0.15</v>
      </c>
      <c r="G11" s="26" t="s">
        <v>7</v>
      </c>
      <c r="H11" s="27" t="s">
        <v>65</v>
      </c>
      <c r="I11" s="28" t="s">
        <v>66</v>
      </c>
    </row>
    <row r="12" spans="2:9" ht="77.25" customHeight="1">
      <c r="B12" s="302"/>
      <c r="C12" s="1" t="str">
        <v>2. VJEŠTINE PLANIRANJA I ORGANIZACIJE</v>
      </c>
      <c r="D12" s="53">
        <v>80</v>
      </c>
      <c r="E12" s="41">
        <f>D12/$D$28</f>
        <v>0.1</v>
      </c>
      <c r="G12" s="29" t="s">
        <v>64</v>
      </c>
      <c r="H12" s="25" t="s">
        <v>104</v>
      </c>
      <c r="I12" s="30" t="s">
        <v>109</v>
      </c>
    </row>
    <row r="13" spans="2:9" ht="77.25" customHeight="1">
      <c r="B13" s="302"/>
      <c r="C13" s="1" t="str">
        <v>3. VJEŠTINE RJEŠAVANJA PROBLEMA</v>
      </c>
      <c r="D13" s="53">
        <v>80</v>
      </c>
      <c r="E13" s="41">
        <f>D13/$D$28</f>
        <v>0.1</v>
      </c>
      <c r="G13" s="31" t="s">
        <v>42</v>
      </c>
      <c r="H13" s="25" t="s">
        <v>106</v>
      </c>
      <c r="I13" s="30" t="s">
        <v>262</v>
      </c>
    </row>
    <row r="14" spans="2:9" ht="77.25" customHeight="1">
      <c r="B14" s="302"/>
      <c r="C14" s="1" t="str">
        <v>4. INTERPERSONALNE I KOMUNIKACIJSKE VJEŠTINE</v>
      </c>
      <c r="D14" s="53">
        <v>50</v>
      </c>
      <c r="E14" s="41">
        <f>D14/$D$28</f>
        <v>6.25E-2</v>
      </c>
      <c r="G14" s="31" t="s">
        <v>43</v>
      </c>
      <c r="H14" s="25" t="s">
        <v>107</v>
      </c>
      <c r="I14" s="30" t="s">
        <v>263</v>
      </c>
    </row>
    <row r="15" spans="2:9" ht="72.75" customHeight="1" thickBot="1">
      <c r="B15" s="303"/>
      <c r="C15" s="11" t="str">
        <v>5. TJELESNE / MANUALNE VJEŠTINE (preciznost rukovanja)</v>
      </c>
      <c r="D15" s="54">
        <v>30</v>
      </c>
      <c r="E15" s="43">
        <f>D15/$D$28</f>
        <v>3.7499999999999999E-2</v>
      </c>
      <c r="F15" s="37"/>
      <c r="G15" s="32" t="s">
        <v>44</v>
      </c>
      <c r="H15" s="25" t="s">
        <v>34</v>
      </c>
      <c r="I15" s="30" t="s">
        <v>264</v>
      </c>
    </row>
    <row r="16" spans="2:9" ht="43.2">
      <c r="B16" s="302" t="s">
        <v>3</v>
      </c>
      <c r="C16" s="2" t="s">
        <v>113</v>
      </c>
      <c r="D16" s="2">
        <f>SUM(_xlfn.ANCHORARRAY(D17))</f>
        <v>250</v>
      </c>
      <c r="E16" s="42">
        <f>D16/D28</f>
        <v>0.3125</v>
      </c>
      <c r="F16" s="37"/>
      <c r="G16" s="32" t="s">
        <v>45</v>
      </c>
      <c r="H16" s="25" t="s">
        <v>99</v>
      </c>
      <c r="I16" s="30" t="s">
        <v>265</v>
      </c>
    </row>
    <row r="17" spans="2:12" ht="43.2">
      <c r="B17" s="302"/>
      <c r="C17" s="1" t="str" cm="1">
        <f t="array" ref="C17:C20">TRANSPOSE(H35:K35)</f>
        <v>6. ODGOVORNOST ZA LJUDE</v>
      </c>
      <c r="D17" s="51" cm="1">
        <f t="array" ref="D17:D20">TRANSPOSE(H43:K43)</f>
        <v>90</v>
      </c>
      <c r="E17" s="41">
        <f>D17/$D$28</f>
        <v>0.1125</v>
      </c>
      <c r="G17" s="33" t="s">
        <v>46</v>
      </c>
      <c r="H17" s="25" t="s">
        <v>108</v>
      </c>
      <c r="I17" s="30" t="s">
        <v>266</v>
      </c>
    </row>
    <row r="18" spans="2:12" ht="51" customHeight="1" thickBot="1">
      <c r="B18" s="302"/>
      <c r="C18" s="1" t="str">
        <v>7. ODGOVORNOST ZA FINANCIJSKE RESURSE</v>
      </c>
      <c r="D18" s="51">
        <v>60</v>
      </c>
      <c r="E18" s="41">
        <f>D18/$D$28</f>
        <v>7.4999999999999997E-2</v>
      </c>
      <c r="G18" s="50" t="s">
        <v>100</v>
      </c>
      <c r="H18" s="34" t="s">
        <v>105</v>
      </c>
      <c r="I18" s="35" t="s">
        <v>267</v>
      </c>
    </row>
    <row r="19" spans="2:12" ht="51" customHeight="1">
      <c r="B19" s="302"/>
      <c r="C19" s="1" t="str">
        <v>8. ODGOVORNOST ZA MATERIJALNA DOBRA I OPREMU</v>
      </c>
      <c r="D19" s="51">
        <v>50</v>
      </c>
      <c r="E19" s="41">
        <f>D19/$D$28</f>
        <v>6.25E-2</v>
      </c>
      <c r="G19" s="307" t="s">
        <v>67</v>
      </c>
      <c r="H19" s="307"/>
      <c r="I19" s="307"/>
      <c r="J19" s="308"/>
      <c r="K19" s="308"/>
      <c r="L19" s="308"/>
    </row>
    <row r="20" spans="2:12" ht="68.25" customHeight="1" thickBot="1">
      <c r="B20" s="303"/>
      <c r="C20" s="11" t="str">
        <v>9. UTJECAJ NA REZULTAT</v>
      </c>
      <c r="D20" s="52">
        <v>50</v>
      </c>
      <c r="E20" s="43">
        <f>D20/$D$28</f>
        <v>6.25E-2</v>
      </c>
      <c r="F20" s="37"/>
      <c r="G20" s="298" t="s">
        <v>268</v>
      </c>
      <c r="H20" s="299"/>
      <c r="I20" s="299"/>
      <c r="J20" s="299"/>
      <c r="K20" s="299"/>
      <c r="L20" s="300"/>
    </row>
    <row r="21" spans="2:12" ht="57.75" customHeight="1">
      <c r="B21" s="302" t="s">
        <v>14</v>
      </c>
      <c r="C21" s="2" t="s">
        <v>114</v>
      </c>
      <c r="D21" s="2">
        <f>SUM(_xlfn.ANCHORARRAY(D22))</f>
        <v>140</v>
      </c>
      <c r="E21" s="42">
        <f>D21/D28</f>
        <v>0.17499999999999999</v>
      </c>
      <c r="F21" s="37"/>
      <c r="G21" s="298" t="s">
        <v>211</v>
      </c>
      <c r="H21" s="299"/>
      <c r="I21" s="299"/>
      <c r="J21" s="299"/>
      <c r="K21" s="299"/>
      <c r="L21" s="300"/>
    </row>
    <row r="22" spans="2:12" ht="48" customHeight="1">
      <c r="B22" s="302"/>
      <c r="C22" s="1" t="str" cm="1">
        <f t="array" ref="C22:C24">TRANSPOSE(L35:N35)</f>
        <v>10. ZAHTJEVNOST RAZMIŠLJANJA</v>
      </c>
      <c r="D22" s="53" cm="1">
        <f t="array" ref="D22:D24">TRANSPOSE(L43:N43)</f>
        <v>60</v>
      </c>
      <c r="E22" s="41">
        <f>D22/$D$28</f>
        <v>7.4999999999999997E-2</v>
      </c>
    </row>
    <row r="23" spans="2:12" ht="30" customHeight="1">
      <c r="B23" s="302"/>
      <c r="C23" s="1" t="str">
        <v>11. PSIHOSOCIJALNI / EMOCIONALNI NAPOR</v>
      </c>
      <c r="D23" s="53">
        <v>50</v>
      </c>
      <c r="E23" s="41">
        <f>D23/$D$28</f>
        <v>6.25E-2</v>
      </c>
      <c r="F23" s="10"/>
    </row>
    <row r="24" spans="2:12" ht="43.95" customHeight="1" thickBot="1">
      <c r="B24" s="302"/>
      <c r="C24" s="1" t="str">
        <v>12. FIZIČKO OPTEREĆENJE</v>
      </c>
      <c r="D24" s="53">
        <v>30</v>
      </c>
      <c r="E24" s="41">
        <f>D24/$D$28</f>
        <v>3.7499999999999999E-2</v>
      </c>
      <c r="F24" s="37"/>
    </row>
    <row r="25" spans="2:12" ht="31.2" customHeight="1">
      <c r="B25" s="301" t="s">
        <v>5</v>
      </c>
      <c r="C25" s="44" t="s">
        <v>115</v>
      </c>
      <c r="D25" s="44">
        <f>SUM(_xlfn.ANCHORARRAY(D26))</f>
        <v>50</v>
      </c>
      <c r="E25" s="45">
        <f>D25/D28</f>
        <v>6.25E-2</v>
      </c>
      <c r="F25" s="37"/>
      <c r="G25" s="38"/>
    </row>
    <row r="26" spans="2:12" ht="54" customHeight="1">
      <c r="B26" s="302"/>
      <c r="C26" s="1" t="str" cm="1">
        <f t="array" ref="C26:C27">TRANSPOSE(O35:P35)</f>
        <v>13. RADNO OKRUŽENJE</v>
      </c>
      <c r="D26" s="53" cm="1">
        <f t="array" ref="D26:D27">TRANSPOSE(O43:P43)</f>
        <v>25</v>
      </c>
      <c r="E26" s="41">
        <f>D26/$D$28</f>
        <v>3.125E-2</v>
      </c>
      <c r="F26" s="37"/>
      <c r="G26" s="38"/>
    </row>
    <row r="27" spans="2:12" ht="54" customHeight="1" thickBot="1">
      <c r="B27" s="302"/>
      <c r="C27" s="1" t="str">
        <v>14. ORGANIZACIJSKO OKRUŽENJE</v>
      </c>
      <c r="D27" s="53">
        <v>25</v>
      </c>
      <c r="E27" s="41">
        <f>D27/$D$28</f>
        <v>3.125E-2</v>
      </c>
      <c r="F27" s="37"/>
      <c r="G27" s="38"/>
    </row>
    <row r="28" spans="2:12" ht="30" customHeight="1" thickBot="1">
      <c r="B28" s="310" t="s">
        <v>41</v>
      </c>
      <c r="C28" s="311"/>
      <c r="D28" s="96">
        <f>SUM(D25,D21,D16,D10)</f>
        <v>800</v>
      </c>
      <c r="E28" s="97">
        <f>SUM(E25,E21,E16,E10)</f>
        <v>1</v>
      </c>
      <c r="F28" s="39"/>
      <c r="G28" s="40"/>
    </row>
    <row r="31" spans="2:12" ht="24.6" customHeight="1">
      <c r="B31" s="12" t="s">
        <v>120</v>
      </c>
    </row>
    <row r="32" spans="2:12" ht="17.399999999999999" customHeight="1">
      <c r="B32" s="13" t="s">
        <v>269</v>
      </c>
    </row>
    <row r="33" spans="2:16" ht="18" customHeight="1" thickBot="1">
      <c r="B33" s="46" t="s">
        <v>60</v>
      </c>
      <c r="C33" s="46">
        <v>1</v>
      </c>
      <c r="D33" s="46">
        <v>2</v>
      </c>
      <c r="E33" s="46">
        <v>3</v>
      </c>
      <c r="F33" s="46">
        <v>4</v>
      </c>
      <c r="G33" s="46">
        <v>5</v>
      </c>
      <c r="H33" s="46">
        <v>6</v>
      </c>
      <c r="I33" s="46">
        <v>7</v>
      </c>
      <c r="J33" s="46">
        <v>8</v>
      </c>
      <c r="K33" s="46">
        <v>9</v>
      </c>
      <c r="L33" s="46">
        <v>10</v>
      </c>
      <c r="M33" s="46">
        <v>11</v>
      </c>
      <c r="N33" s="46">
        <v>12</v>
      </c>
      <c r="O33" s="68">
        <v>13</v>
      </c>
      <c r="P33" s="68">
        <v>14</v>
      </c>
    </row>
    <row r="34" spans="2:16" ht="18" customHeight="1" thickBot="1">
      <c r="B34" s="72"/>
      <c r="C34" s="286" t="s">
        <v>160</v>
      </c>
      <c r="D34" s="287"/>
      <c r="E34" s="287"/>
      <c r="F34" s="287"/>
      <c r="G34" s="288"/>
      <c r="H34" s="286" t="s">
        <v>159</v>
      </c>
      <c r="I34" s="287"/>
      <c r="J34" s="287"/>
      <c r="K34" s="288"/>
      <c r="L34" s="286" t="s">
        <v>158</v>
      </c>
      <c r="M34" s="287"/>
      <c r="N34" s="288"/>
      <c r="O34" s="286" t="s">
        <v>157</v>
      </c>
      <c r="P34" s="288"/>
    </row>
    <row r="35" spans="2:16" ht="84" customHeight="1" thickBot="1">
      <c r="B35" s="73"/>
      <c r="C35" s="66" t="s">
        <v>68</v>
      </c>
      <c r="D35" s="66" t="s">
        <v>121</v>
      </c>
      <c r="E35" s="66" t="s">
        <v>122</v>
      </c>
      <c r="F35" s="66" t="s">
        <v>123</v>
      </c>
      <c r="G35" s="67" t="s">
        <v>124</v>
      </c>
      <c r="H35" s="66" t="s">
        <v>125</v>
      </c>
      <c r="I35" s="66" t="s">
        <v>126</v>
      </c>
      <c r="J35" s="66" t="s">
        <v>127</v>
      </c>
      <c r="K35" s="67" t="s">
        <v>128</v>
      </c>
      <c r="L35" s="66" t="s">
        <v>129</v>
      </c>
      <c r="M35" s="66" t="s">
        <v>130</v>
      </c>
      <c r="N35" s="66" t="s">
        <v>131</v>
      </c>
      <c r="O35" s="74" t="s">
        <v>163</v>
      </c>
      <c r="P35" s="74" t="s">
        <v>162</v>
      </c>
    </row>
    <row r="36" spans="2:16" ht="24" customHeight="1" thickBot="1">
      <c r="B36" s="98" t="s">
        <v>7</v>
      </c>
      <c r="C36" s="295" t="s">
        <v>25</v>
      </c>
      <c r="D36" s="296"/>
      <c r="E36" s="296"/>
      <c r="F36" s="296"/>
      <c r="G36" s="296"/>
      <c r="H36" s="296"/>
      <c r="I36" s="296"/>
      <c r="J36" s="296"/>
      <c r="K36" s="296"/>
      <c r="L36" s="296"/>
      <c r="M36" s="296"/>
      <c r="N36" s="296"/>
      <c r="O36" s="296"/>
      <c r="P36" s="296"/>
    </row>
    <row r="37" spans="2:16" ht="37.950000000000003" customHeight="1">
      <c r="B37" s="100" t="s">
        <v>64</v>
      </c>
      <c r="C37" s="101">
        <f>'Kategorije složenosti'!C10</f>
        <v>0</v>
      </c>
      <c r="D37" s="101">
        <f>'Kategorije složenosti'!D10</f>
        <v>0</v>
      </c>
      <c r="E37" s="101">
        <f>'Kategorije složenosti'!E10</f>
        <v>0</v>
      </c>
      <c r="F37" s="101">
        <f>'Kategorije složenosti'!F10</f>
        <v>0</v>
      </c>
      <c r="G37" s="101">
        <f>'Kategorije složenosti'!G10</f>
        <v>0</v>
      </c>
      <c r="H37" s="101">
        <f>'Kategorije složenosti'!H10</f>
        <v>0</v>
      </c>
      <c r="I37" s="101">
        <f>'Kategorije složenosti'!I10</f>
        <v>0</v>
      </c>
      <c r="J37" s="101">
        <f>'Kategorije složenosti'!J10</f>
        <v>0</v>
      </c>
      <c r="K37" s="101">
        <f>'Kategorije složenosti'!K10</f>
        <v>0</v>
      </c>
      <c r="L37" s="101">
        <f>'Kategorije složenosti'!L10</f>
        <v>0</v>
      </c>
      <c r="M37" s="101">
        <f>'Kategorije složenosti'!M10</f>
        <v>0</v>
      </c>
      <c r="N37" s="101">
        <f>'Kategorije složenosti'!N10</f>
        <v>0</v>
      </c>
      <c r="O37" s="101">
        <f>'Kategorije složenosti'!O10</f>
        <v>0</v>
      </c>
      <c r="P37" s="102">
        <f>'Kategorije složenosti'!P10</f>
        <v>0</v>
      </c>
    </row>
    <row r="38" spans="2:16" ht="37.950000000000003" customHeight="1">
      <c r="B38" s="103" t="s">
        <v>42</v>
      </c>
      <c r="C38" s="99">
        <f>'Kategorije složenosti'!C11</f>
        <v>10</v>
      </c>
      <c r="D38" s="99">
        <f>'Kategorije složenosti'!D11</f>
        <v>15</v>
      </c>
      <c r="E38" s="99">
        <f>'Kategorije složenosti'!E11</f>
        <v>15</v>
      </c>
      <c r="F38" s="99">
        <f>'Kategorije složenosti'!F11</f>
        <v>5</v>
      </c>
      <c r="G38" s="99">
        <f>'Kategorije složenosti'!G11</f>
        <v>5</v>
      </c>
      <c r="H38" s="99">
        <f>'Kategorije složenosti'!H11</f>
        <v>15</v>
      </c>
      <c r="I38" s="99">
        <f>'Kategorije složenosti'!I11</f>
        <v>5</v>
      </c>
      <c r="J38" s="99">
        <f>'Kategorije složenosti'!J11</f>
        <v>5</v>
      </c>
      <c r="K38" s="99">
        <f>'Kategorije složenosti'!K11</f>
        <v>5</v>
      </c>
      <c r="L38" s="99">
        <f>'Kategorije složenosti'!L11</f>
        <v>5</v>
      </c>
      <c r="M38" s="99">
        <f>'Kategorije složenosti'!M11</f>
        <v>5</v>
      </c>
      <c r="N38" s="99">
        <f>'Kategorije složenosti'!N11</f>
        <v>5</v>
      </c>
      <c r="O38" s="99">
        <f>'Kategorije složenosti'!O11</f>
        <v>6</v>
      </c>
      <c r="P38" s="104">
        <f>'Kategorije složenosti'!P11</f>
        <v>6</v>
      </c>
    </row>
    <row r="39" spans="2:16" ht="43.2" customHeight="1">
      <c r="B39" s="103" t="s">
        <v>43</v>
      </c>
      <c r="C39" s="99">
        <f>'Kategorije složenosti'!C12</f>
        <v>30</v>
      </c>
      <c r="D39" s="99">
        <f>'Kategorije složenosti'!D12</f>
        <v>30</v>
      </c>
      <c r="E39" s="99">
        <f>'Kategorije složenosti'!E12</f>
        <v>30</v>
      </c>
      <c r="F39" s="99">
        <f>'Kategorije složenosti'!F12</f>
        <v>10</v>
      </c>
      <c r="G39" s="99">
        <f>'Kategorije složenosti'!G12</f>
        <v>10</v>
      </c>
      <c r="H39" s="99">
        <f>'Kategorije složenosti'!H12</f>
        <v>30</v>
      </c>
      <c r="I39" s="99">
        <f>'Kategorije složenosti'!I12</f>
        <v>15</v>
      </c>
      <c r="J39" s="99">
        <f>'Kategorije složenosti'!J12</f>
        <v>10</v>
      </c>
      <c r="K39" s="99">
        <f>'Kategorije složenosti'!K12</f>
        <v>10</v>
      </c>
      <c r="L39" s="99">
        <f>'Kategorije složenosti'!L12</f>
        <v>15</v>
      </c>
      <c r="M39" s="99">
        <f>'Kategorije složenosti'!M12</f>
        <v>10</v>
      </c>
      <c r="N39" s="99">
        <f>'Kategorije složenosti'!N12</f>
        <v>10</v>
      </c>
      <c r="O39" s="99">
        <f>'Kategorije složenosti'!O12</f>
        <v>11</v>
      </c>
      <c r="P39" s="104">
        <f>'Kategorije složenosti'!P12</f>
        <v>11</v>
      </c>
    </row>
    <row r="40" spans="2:16" ht="53.4" customHeight="1">
      <c r="B40" s="105" t="s">
        <v>44</v>
      </c>
      <c r="C40" s="99">
        <f>'Kategorije složenosti'!C13</f>
        <v>50</v>
      </c>
      <c r="D40" s="99">
        <f>'Kategorije složenosti'!D13</f>
        <v>45</v>
      </c>
      <c r="E40" s="99">
        <f>'Kategorije složenosti'!E13</f>
        <v>45</v>
      </c>
      <c r="F40" s="99">
        <f>'Kategorije složenosti'!F13</f>
        <v>20</v>
      </c>
      <c r="G40" s="99">
        <f>'Kategorije složenosti'!G13</f>
        <v>15</v>
      </c>
      <c r="H40" s="99">
        <f>'Kategorije složenosti'!H13</f>
        <v>45</v>
      </c>
      <c r="I40" s="99">
        <f>'Kategorije složenosti'!I13</f>
        <v>25</v>
      </c>
      <c r="J40" s="99">
        <f>'Kategorije složenosti'!J13</f>
        <v>20</v>
      </c>
      <c r="K40" s="99">
        <f>'Kategorije složenosti'!K13</f>
        <v>20</v>
      </c>
      <c r="L40" s="99">
        <f>'Kategorije složenosti'!L13</f>
        <v>25</v>
      </c>
      <c r="M40" s="99">
        <f>'Kategorije složenosti'!M13</f>
        <v>20</v>
      </c>
      <c r="N40" s="99">
        <f>'Kategorije složenosti'!N13</f>
        <v>15</v>
      </c>
      <c r="O40" s="99">
        <f>'Kategorije složenosti'!O13</f>
        <v>15</v>
      </c>
      <c r="P40" s="104">
        <f>'Kategorije složenosti'!P13</f>
        <v>15</v>
      </c>
    </row>
    <row r="41" spans="2:16" ht="45.6" customHeight="1">
      <c r="B41" s="106" t="s">
        <v>45</v>
      </c>
      <c r="C41" s="99">
        <f>'Kategorije složenosti'!C14</f>
        <v>70</v>
      </c>
      <c r="D41" s="99">
        <f>'Kategorije složenosti'!D14</f>
        <v>60</v>
      </c>
      <c r="E41" s="99">
        <f>'Kategorije složenosti'!E14</f>
        <v>60</v>
      </c>
      <c r="F41" s="99">
        <f>'Kategorije složenosti'!F14</f>
        <v>30</v>
      </c>
      <c r="G41" s="99">
        <f>'Kategorije složenosti'!G14</f>
        <v>20</v>
      </c>
      <c r="H41" s="99">
        <f>'Kategorije složenosti'!H14</f>
        <v>60</v>
      </c>
      <c r="I41" s="99">
        <f>'Kategorije složenosti'!I14</f>
        <v>35</v>
      </c>
      <c r="J41" s="99">
        <f>'Kategorije složenosti'!J14</f>
        <v>30</v>
      </c>
      <c r="K41" s="99">
        <f>'Kategorije složenosti'!K14</f>
        <v>30</v>
      </c>
      <c r="L41" s="99">
        <f>'Kategorije složenosti'!L14</f>
        <v>35</v>
      </c>
      <c r="M41" s="99">
        <f>'Kategorije složenosti'!M14</f>
        <v>30</v>
      </c>
      <c r="N41" s="99">
        <f>'Kategorije složenosti'!N14</f>
        <v>20</v>
      </c>
      <c r="O41" s="99">
        <f>'Kategorije složenosti'!O14</f>
        <v>19</v>
      </c>
      <c r="P41" s="104">
        <f>'Kategorije složenosti'!P14</f>
        <v>19</v>
      </c>
    </row>
    <row r="42" spans="2:16" ht="42.6" customHeight="1">
      <c r="B42" s="106" t="s">
        <v>46</v>
      </c>
      <c r="C42" s="99">
        <f>'Kategorije složenosti'!C15</f>
        <v>95</v>
      </c>
      <c r="D42" s="99">
        <f>'Kategorije složenosti'!D15</f>
        <v>70</v>
      </c>
      <c r="E42" s="99">
        <f>'Kategorije složenosti'!E15</f>
        <v>70</v>
      </c>
      <c r="F42" s="99">
        <f>'Kategorije složenosti'!F15</f>
        <v>40</v>
      </c>
      <c r="G42" s="99">
        <f>'Kategorije složenosti'!G15</f>
        <v>25</v>
      </c>
      <c r="H42" s="99">
        <f>'Kategorije složenosti'!H15</f>
        <v>75</v>
      </c>
      <c r="I42" s="99">
        <f>'Kategorije složenosti'!I15</f>
        <v>45</v>
      </c>
      <c r="J42" s="99">
        <f>'Kategorije složenosti'!J15</f>
        <v>40</v>
      </c>
      <c r="K42" s="99">
        <f>'Kategorije složenosti'!K15</f>
        <v>40</v>
      </c>
      <c r="L42" s="99">
        <f>'Kategorije složenosti'!L15</f>
        <v>45</v>
      </c>
      <c r="M42" s="99">
        <f>'Kategorije složenosti'!M15</f>
        <v>40</v>
      </c>
      <c r="N42" s="99">
        <f>'Kategorije složenosti'!N15</f>
        <v>25</v>
      </c>
      <c r="O42" s="99">
        <f>'Kategorije složenosti'!O15</f>
        <v>22</v>
      </c>
      <c r="P42" s="104">
        <f>'Kategorije složenosti'!P15</f>
        <v>22</v>
      </c>
    </row>
    <row r="43" spans="2:16" ht="42" customHeight="1" thickBot="1">
      <c r="B43" s="107" t="s">
        <v>100</v>
      </c>
      <c r="C43" s="108">
        <f>'Kategorije složenosti'!C16</f>
        <v>120</v>
      </c>
      <c r="D43" s="108">
        <f>'Kategorije složenosti'!D16</f>
        <v>80</v>
      </c>
      <c r="E43" s="108">
        <f>'Kategorije složenosti'!E16</f>
        <v>80</v>
      </c>
      <c r="F43" s="108">
        <f>'Kategorije složenosti'!F16</f>
        <v>50</v>
      </c>
      <c r="G43" s="108">
        <f>'Kategorije složenosti'!G16</f>
        <v>30</v>
      </c>
      <c r="H43" s="108">
        <f>'Kategorije složenosti'!H16</f>
        <v>90</v>
      </c>
      <c r="I43" s="108">
        <f>'Kategorije složenosti'!I16</f>
        <v>60</v>
      </c>
      <c r="J43" s="108">
        <f>'Kategorije složenosti'!J16</f>
        <v>50</v>
      </c>
      <c r="K43" s="108">
        <f>'Kategorije složenosti'!K16</f>
        <v>50</v>
      </c>
      <c r="L43" s="108">
        <f>'Kategorije složenosti'!L16</f>
        <v>60</v>
      </c>
      <c r="M43" s="108">
        <f>'Kategorije složenosti'!M16</f>
        <v>50</v>
      </c>
      <c r="N43" s="108">
        <f>'Kategorije složenosti'!N16</f>
        <v>30</v>
      </c>
      <c r="O43" s="108">
        <f>'Kategorije složenosti'!O16</f>
        <v>25</v>
      </c>
      <c r="P43" s="109">
        <f>'Kategorije složenosti'!P16</f>
        <v>25</v>
      </c>
    </row>
    <row r="45" spans="2:16" ht="15.6">
      <c r="B45" s="55" t="s">
        <v>216</v>
      </c>
    </row>
    <row r="46" spans="2:16">
      <c r="B46" s="13" t="s">
        <v>273</v>
      </c>
    </row>
    <row r="48" spans="2:16" ht="43.95" customHeight="1">
      <c r="B48" s="15" t="str">
        <f>'Kategorije složenosti'!B21</f>
        <v>Kategorija složenosti/Razred</v>
      </c>
      <c r="C48" s="15" t="str">
        <f>'Kategorije složenosti'!C21</f>
        <v>Naziv  Kategorije složenosti/Razreda</v>
      </c>
      <c r="D48" s="15" t="str">
        <f>'Kategorije složenosti'!D21</f>
        <v>Raspon bodova</v>
      </c>
      <c r="E48" s="15" t="str">
        <f>'Kategorije složenosti'!E21</f>
        <v>Min</v>
      </c>
      <c r="F48" s="15" t="str">
        <f>'Kategorije složenosti'!F21</f>
        <v>Max</v>
      </c>
      <c r="G48" s="15" t="str">
        <f>'Kategorije složenosti'!G21</f>
        <v>Tipične uloge</v>
      </c>
      <c r="H48" s="49" t="str">
        <f>'Kategorije složenosti'!H21</f>
        <v>Širina Kategorije složenosti/Razreda</v>
      </c>
      <c r="I48" s="49" t="str">
        <f>'Kategorije složenosti'!I21</f>
        <v>Minimum platnog razreda (EUR)</v>
      </c>
      <c r="J48" s="49" t="str">
        <f>'Kategorije složenosti'!J21</f>
        <v>Maksimum platnog razreda (EUR)</v>
      </c>
    </row>
    <row r="49" spans="2:10" ht="66" customHeight="1">
      <c r="B49" s="23" t="str">
        <f>'Kategorije složenosti'!B22</f>
        <v>R1</v>
      </c>
      <c r="C49" s="16" t="str">
        <f>'Kategorije složenosti'!C22</f>
        <v>Uprava / Strateški menadžment</v>
      </c>
      <c r="D49" s="17" t="str">
        <f>'Kategorije složenosti'!D22</f>
        <v>650 - 800</v>
      </c>
      <c r="E49" s="48">
        <f>'Kategorije složenosti'!E22</f>
        <v>650</v>
      </c>
      <c r="F49" s="17">
        <f>'Kategorije složenosti'!F22</f>
        <v>800</v>
      </c>
      <c r="G49" s="56" t="str">
        <f>'Kategorije složenosti'!G22</f>
        <v>CEO, CFO, COO, direktor, član uprave</v>
      </c>
      <c r="H49" s="156">
        <f>'Kategorije složenosti'!H22</f>
        <v>150</v>
      </c>
      <c r="I49" s="156">
        <f>'Kategorije složenosti'!I22</f>
        <v>0</v>
      </c>
      <c r="J49" s="214">
        <f>'Kategorije složenosti'!J22</f>
        <v>0</v>
      </c>
    </row>
    <row r="50" spans="2:10" ht="80.25" customHeight="1">
      <c r="B50" s="24" t="str">
        <f>'Kategorije složenosti'!B23</f>
        <v>R2</v>
      </c>
      <c r="C50" s="16" t="str">
        <f>'Kategorije složenosti'!C23</f>
        <v>Menadžment</v>
      </c>
      <c r="D50" s="17" t="str">
        <f>'Kategorije složenosti'!D23</f>
        <v>500 - 649</v>
      </c>
      <c r="E50" s="48">
        <f>'Kategorije složenosti'!E23</f>
        <v>500</v>
      </c>
      <c r="F50" s="47">
        <f>'Kategorije složenosti'!F23</f>
        <v>649</v>
      </c>
      <c r="G50" s="56" t="str">
        <f>'Kategorije složenosti'!G23</f>
        <v>Direktori sektora, Voditelji odjela, Rukovoditelji i  Senior eksperti</v>
      </c>
      <c r="H50" s="156">
        <f>'Kategorije složenosti'!H23</f>
        <v>149</v>
      </c>
      <c r="I50" s="156">
        <f>'Kategorije složenosti'!I23</f>
        <v>0</v>
      </c>
      <c r="J50" s="214">
        <f>'Kategorije složenosti'!J23</f>
        <v>0</v>
      </c>
    </row>
    <row r="51" spans="2:10" ht="63" customHeight="1">
      <c r="B51" s="22" t="str">
        <f>'Kategorije složenosti'!B24</f>
        <v>R3</v>
      </c>
      <c r="C51" s="16" t="str">
        <f>'Kategorije složenosti'!C24</f>
        <v>Stručnjaci</v>
      </c>
      <c r="D51" s="17" t="str">
        <f>'Kategorije složenosti'!D24</f>
        <v>400 - 499</v>
      </c>
      <c r="E51" s="48">
        <f>'Kategorije složenosti'!E24</f>
        <v>400</v>
      </c>
      <c r="F51" s="47">
        <f>'Kategorije složenosti'!F24</f>
        <v>499</v>
      </c>
      <c r="G51" s="17" t="str">
        <f>'Kategorije složenosti'!G24</f>
        <v>Stručnjačka radna mjesta</v>
      </c>
      <c r="H51" s="156">
        <f>'Kategorije složenosti'!H24</f>
        <v>99</v>
      </c>
      <c r="I51" s="156">
        <f>'Kategorije složenosti'!I24</f>
        <v>0</v>
      </c>
      <c r="J51" s="214">
        <f>'Kategorije složenosti'!J24</f>
        <v>0</v>
      </c>
    </row>
    <row r="52" spans="2:10" ht="59.25" customHeight="1">
      <c r="B52" s="22" t="str">
        <f>'Kategorije složenosti'!B25</f>
        <v>R4</v>
      </c>
      <c r="C52" s="16" t="str">
        <f>'Kategorije složenosti'!C25</f>
        <v>Specijalisti</v>
      </c>
      <c r="D52" s="17" t="str">
        <f>'Kategorije složenosti'!D25</f>
        <v>300 - 399</v>
      </c>
      <c r="E52" s="48">
        <f>'Kategorije složenosti'!E25</f>
        <v>300</v>
      </c>
      <c r="F52" s="47">
        <f>'Kategorije složenosti'!F25</f>
        <v>399</v>
      </c>
      <c r="G52" s="17" t="str">
        <f>'Kategorije složenosti'!G25</f>
        <v>Specijalistička radna mjesta</v>
      </c>
      <c r="H52" s="156">
        <f>'Kategorije složenosti'!H25</f>
        <v>99</v>
      </c>
      <c r="I52" s="156">
        <f>'Kategorije složenosti'!I25</f>
        <v>0</v>
      </c>
      <c r="J52" s="214">
        <f>'Kategorije složenosti'!J25</f>
        <v>0</v>
      </c>
    </row>
    <row r="53" spans="2:10" ht="70.5" customHeight="1">
      <c r="B53" s="21" t="str">
        <f>'Kategorije složenosti'!B26</f>
        <v>R5</v>
      </c>
      <c r="C53" s="16" t="str">
        <f>'Kategorije složenosti'!C26</f>
        <v>Kvalificirani izvršitelji</v>
      </c>
      <c r="D53" s="17" t="str">
        <f>'Kategorije složenosti'!D26</f>
        <v>200 - 299</v>
      </c>
      <c r="E53" s="48">
        <f>'Kategorije složenosti'!E26</f>
        <v>200</v>
      </c>
      <c r="F53" s="47">
        <f>'Kategorije složenosti'!F26</f>
        <v>299</v>
      </c>
      <c r="G53" s="17" t="str">
        <f>'Kategorije složenosti'!G26</f>
        <v>Operativna i administrativna radna mjesta</v>
      </c>
      <c r="H53" s="156">
        <f>'Kategorije složenosti'!H26</f>
        <v>99</v>
      </c>
      <c r="I53" s="156">
        <f>'Kategorije složenosti'!I26</f>
        <v>0</v>
      </c>
      <c r="J53" s="214">
        <f>'Kategorije složenosti'!J26</f>
        <v>0</v>
      </c>
    </row>
    <row r="54" spans="2:10" ht="69.75" customHeight="1">
      <c r="B54" s="21" t="str">
        <f>'Kategorije složenosti'!B27</f>
        <v>R6</v>
      </c>
      <c r="C54" s="16" t="str">
        <f>'Kategorije složenosti'!C27</f>
        <v>Administrativno - manualna</v>
      </c>
      <c r="D54" s="17" t="str">
        <f>'Kategorije složenosti'!D27</f>
        <v>0 - 199</v>
      </c>
      <c r="E54" s="48">
        <f>'Kategorije složenosti'!E27</f>
        <v>0</v>
      </c>
      <c r="F54" s="47">
        <f>'Kategorije složenosti'!F27</f>
        <v>199</v>
      </c>
      <c r="G54" s="17" t="str">
        <f>'Kategorije složenosti'!G27</f>
        <v>Radna mjesta niske složenosti</v>
      </c>
      <c r="H54" s="156">
        <f>'Kategorije složenosti'!H27</f>
        <v>199</v>
      </c>
      <c r="I54" s="156">
        <f>'Kategorije složenosti'!I27</f>
        <v>0</v>
      </c>
      <c r="J54" s="214">
        <f>'Kategorije složenosti'!J27</f>
        <v>0</v>
      </c>
    </row>
    <row r="56" spans="2:10" ht="15.6">
      <c r="B56" s="154" t="s">
        <v>187</v>
      </c>
      <c r="C56" s="155"/>
      <c r="D56" s="155"/>
    </row>
    <row r="57" spans="2:10">
      <c r="B57" s="13" t="s">
        <v>213</v>
      </c>
    </row>
    <row r="59" spans="2:10" ht="24" customHeight="1">
      <c r="B59" s="297" t="s">
        <v>55</v>
      </c>
      <c r="C59" s="297"/>
      <c r="D59" s="312" t="s">
        <v>188</v>
      </c>
      <c r="E59" s="312"/>
      <c r="F59" s="312"/>
    </row>
    <row r="60" spans="2:10" ht="24" customHeight="1">
      <c r="B60" s="297" t="s">
        <v>56</v>
      </c>
      <c r="C60" s="297"/>
      <c r="D60" s="312" t="s">
        <v>57</v>
      </c>
      <c r="E60" s="312"/>
      <c r="F60" s="312"/>
    </row>
    <row r="61" spans="2:10" ht="24" customHeight="1">
      <c r="B61" s="297" t="s">
        <v>58</v>
      </c>
      <c r="C61" s="297"/>
      <c r="D61" s="312" t="s">
        <v>59</v>
      </c>
      <c r="E61" s="312"/>
      <c r="F61" s="312"/>
    </row>
    <row r="63" spans="2:10" ht="31.95" customHeight="1">
      <c r="B63" s="14" t="s">
        <v>60</v>
      </c>
      <c r="C63" s="14" t="s">
        <v>39</v>
      </c>
      <c r="D63" s="14" t="s">
        <v>101</v>
      </c>
      <c r="E63" s="14" t="s">
        <v>103</v>
      </c>
      <c r="F63" s="14" t="s">
        <v>61</v>
      </c>
    </row>
    <row r="64" spans="2:10" ht="28.8">
      <c r="B64" s="17">
        <v>1</v>
      </c>
      <c r="C64" s="18" t="str" cm="1">
        <f t="array" ref="C64:C77">TRANSPOSE(C35:P35)</f>
        <v>1. STRUČNA ZNANJA I ISKUSTVO</v>
      </c>
      <c r="D64" s="22" t="s">
        <v>100</v>
      </c>
      <c r="E64" s="20">
        <f>INDEX($C$37:$P$43,MATCH(D64,$B$37:$B$43,9),MATCH(B64,$C$33:$P$33,0))</f>
        <v>120</v>
      </c>
      <c r="F64" s="16"/>
    </row>
    <row r="65" spans="2:6" ht="43.2">
      <c r="B65" s="17">
        <v>2</v>
      </c>
      <c r="C65" s="18" t="str">
        <v>2. VJEŠTINE PLANIRANJA I ORGANIZACIJE</v>
      </c>
      <c r="D65" s="22" t="s">
        <v>100</v>
      </c>
      <c r="E65" s="20">
        <f t="shared" ref="E65:E77" si="0">INDEX($C$37:$P$43,MATCH(D65,$B$37:$B$43,9),MATCH(B65,$C$33:$P$33,0))</f>
        <v>80</v>
      </c>
      <c r="F65" s="16"/>
    </row>
    <row r="66" spans="2:6" ht="28.8">
      <c r="B66" s="17">
        <v>3</v>
      </c>
      <c r="C66" s="18" t="str">
        <v>3. VJEŠTINE RJEŠAVANJA PROBLEMA</v>
      </c>
      <c r="D66" s="22" t="s">
        <v>100</v>
      </c>
      <c r="E66" s="20">
        <f t="shared" si="0"/>
        <v>80</v>
      </c>
      <c r="F66" s="16"/>
    </row>
    <row r="67" spans="2:6" ht="43.2">
      <c r="B67" s="17">
        <v>4</v>
      </c>
      <c r="C67" s="18" t="str">
        <v>4. INTERPERSONALNE I KOMUNIKACIJSKE VJEŠTINE</v>
      </c>
      <c r="D67" s="22" t="s">
        <v>100</v>
      </c>
      <c r="E67" s="20">
        <f t="shared" si="0"/>
        <v>50</v>
      </c>
      <c r="F67" s="16"/>
    </row>
    <row r="68" spans="2:6" ht="43.2">
      <c r="B68" s="17">
        <v>5</v>
      </c>
      <c r="C68" s="18" t="str">
        <v>5. TJELESNE / MANUALNE VJEŠTINE (preciznost rukovanja)</v>
      </c>
      <c r="D68" s="22" t="s">
        <v>64</v>
      </c>
      <c r="E68" s="20">
        <f t="shared" si="0"/>
        <v>0</v>
      </c>
      <c r="F68" s="16"/>
    </row>
    <row r="69" spans="2:6" ht="28.8">
      <c r="B69" s="17">
        <v>6</v>
      </c>
      <c r="C69" s="18" t="str">
        <v>6. ODGOVORNOST ZA LJUDE</v>
      </c>
      <c r="D69" s="22" t="s">
        <v>100</v>
      </c>
      <c r="E69" s="20">
        <f t="shared" si="0"/>
        <v>90</v>
      </c>
      <c r="F69" s="16"/>
    </row>
    <row r="70" spans="2:6" ht="28.8">
      <c r="B70" s="17">
        <v>7</v>
      </c>
      <c r="C70" s="18" t="str">
        <v>7. ODGOVORNOST ZA FINANCIJSKE RESURSE</v>
      </c>
      <c r="D70" s="22" t="s">
        <v>100</v>
      </c>
      <c r="E70" s="20">
        <f t="shared" si="0"/>
        <v>60</v>
      </c>
      <c r="F70" s="16"/>
    </row>
    <row r="71" spans="2:6" ht="43.2">
      <c r="B71" s="17">
        <v>8</v>
      </c>
      <c r="C71" s="18" t="str">
        <v>8. ODGOVORNOST ZA MATERIJALNA DOBRA I OPREMU</v>
      </c>
      <c r="D71" s="22" t="s">
        <v>100</v>
      </c>
      <c r="E71" s="20">
        <f t="shared" si="0"/>
        <v>50</v>
      </c>
      <c r="F71" s="16"/>
    </row>
    <row r="72" spans="2:6">
      <c r="B72" s="17">
        <v>9</v>
      </c>
      <c r="C72" s="18" t="str">
        <v>9. UTJECAJ NA REZULTAT</v>
      </c>
      <c r="D72" s="22" t="s">
        <v>100</v>
      </c>
      <c r="E72" s="20">
        <f t="shared" si="0"/>
        <v>50</v>
      </c>
      <c r="F72" s="16"/>
    </row>
    <row r="73" spans="2:6" ht="28.8">
      <c r="B73" s="17">
        <v>10</v>
      </c>
      <c r="C73" s="18" t="str">
        <v>10. ZAHTJEVNOST RAZMIŠLJANJA</v>
      </c>
      <c r="D73" s="22" t="s">
        <v>100</v>
      </c>
      <c r="E73" s="20">
        <f t="shared" si="0"/>
        <v>60</v>
      </c>
      <c r="F73" s="16"/>
    </row>
    <row r="74" spans="2:6" ht="28.8">
      <c r="B74" s="17">
        <v>11</v>
      </c>
      <c r="C74" s="18" t="str">
        <v>11. PSIHOSOCIJALNI / EMOCIONALNI NAPOR</v>
      </c>
      <c r="D74" s="22" t="s">
        <v>100</v>
      </c>
      <c r="E74" s="20">
        <f t="shared" si="0"/>
        <v>50</v>
      </c>
      <c r="F74" s="16"/>
    </row>
    <row r="75" spans="2:6" ht="28.8">
      <c r="B75" s="17">
        <v>12</v>
      </c>
      <c r="C75" s="18" t="str">
        <v>12. FIZIČKO OPTEREĆENJE</v>
      </c>
      <c r="D75" s="22" t="s">
        <v>64</v>
      </c>
      <c r="E75" s="20">
        <f t="shared" si="0"/>
        <v>0</v>
      </c>
      <c r="F75" s="16"/>
    </row>
    <row r="76" spans="2:6">
      <c r="B76" s="17">
        <v>13</v>
      </c>
      <c r="C76" s="18" t="str">
        <v>13. RADNO OKRUŽENJE</v>
      </c>
      <c r="D76" s="22" t="s">
        <v>44</v>
      </c>
      <c r="E76" s="20">
        <f t="shared" si="0"/>
        <v>15</v>
      </c>
      <c r="F76" s="16"/>
    </row>
    <row r="77" spans="2:6" ht="28.8">
      <c r="B77" s="17">
        <v>14</v>
      </c>
      <c r="C77" s="18" t="str">
        <v>14. ORGANIZACIJSKO OKRUŽENJE</v>
      </c>
      <c r="D77" s="22" t="s">
        <v>44</v>
      </c>
      <c r="E77" s="20">
        <f t="shared" si="0"/>
        <v>15</v>
      </c>
      <c r="F77" s="16"/>
    </row>
    <row r="78" spans="2:6" ht="15" thickBot="1"/>
    <row r="79" spans="2:6" ht="31.95" customHeight="1" thickBot="1">
      <c r="C79" s="293" t="s">
        <v>62</v>
      </c>
      <c r="D79" s="294"/>
      <c r="E79" s="289">
        <f>SUM(E64:E77)</f>
        <v>720</v>
      </c>
      <c r="F79" s="290"/>
    </row>
    <row r="80" spans="2:6" ht="40.5" customHeight="1" thickBot="1">
      <c r="C80" s="293" t="s">
        <v>63</v>
      </c>
      <c r="D80" s="294"/>
      <c r="E80" s="291" t="str">
        <f>_xlfn.XLOOKUP(E79,E49:E54,C49:C54,"GREŠKA",-1,1)</f>
        <v>Uprava / Strateški menadžment</v>
      </c>
      <c r="F80" s="292"/>
    </row>
    <row r="83" spans="2:7" ht="25.95" customHeight="1">
      <c r="B83" s="278" t="s">
        <v>72</v>
      </c>
      <c r="C83" s="278"/>
      <c r="D83" s="278"/>
      <c r="E83" s="278"/>
      <c r="F83" s="278"/>
      <c r="G83" s="278"/>
    </row>
    <row r="84" spans="2:7" ht="19.95" customHeight="1">
      <c r="B84" s="279" t="s">
        <v>189</v>
      </c>
      <c r="C84" s="279"/>
      <c r="D84" s="279"/>
      <c r="E84" s="279"/>
      <c r="F84" s="279"/>
      <c r="G84" s="279"/>
    </row>
    <row r="86" spans="2:7" ht="25.95" customHeight="1">
      <c r="C86" s="15" t="s">
        <v>116</v>
      </c>
      <c r="D86" s="15" t="s">
        <v>117</v>
      </c>
      <c r="E86" s="15" t="s">
        <v>118</v>
      </c>
      <c r="F86" s="283" t="s">
        <v>73</v>
      </c>
      <c r="G86" s="283"/>
    </row>
    <row r="87" spans="2:7" ht="70.5" customHeight="1">
      <c r="C87" s="17" t="s">
        <v>74</v>
      </c>
      <c r="D87" s="56" t="s">
        <v>222</v>
      </c>
      <c r="E87" s="17" t="s">
        <v>218</v>
      </c>
      <c r="F87" s="284" t="s">
        <v>223</v>
      </c>
      <c r="G87" s="284"/>
    </row>
    <row r="88" spans="2:7" ht="63.75" customHeight="1">
      <c r="C88" s="17" t="s">
        <v>75</v>
      </c>
      <c r="D88" s="56" t="s">
        <v>219</v>
      </c>
      <c r="E88" s="17" t="s">
        <v>220</v>
      </c>
      <c r="F88" s="285" t="s">
        <v>225</v>
      </c>
      <c r="G88" s="285"/>
    </row>
    <row r="89" spans="2:7" ht="67.5" customHeight="1">
      <c r="C89" s="17" t="s">
        <v>76</v>
      </c>
      <c r="D89" s="17" t="s">
        <v>221</v>
      </c>
      <c r="E89" s="17" t="s">
        <v>217</v>
      </c>
      <c r="F89" s="285" t="s">
        <v>226</v>
      </c>
      <c r="G89" s="285"/>
    </row>
    <row r="91" spans="2:7" ht="24" customHeight="1">
      <c r="B91" s="280" t="s">
        <v>77</v>
      </c>
      <c r="C91" s="280"/>
      <c r="D91" s="280"/>
      <c r="E91" s="280"/>
      <c r="F91" s="280"/>
      <c r="G91" s="280"/>
    </row>
    <row r="92" spans="2:7" ht="22.2" customHeight="1">
      <c r="B92" s="281" t="s">
        <v>190</v>
      </c>
      <c r="C92" s="281"/>
      <c r="D92" s="281"/>
      <c r="E92" s="281"/>
      <c r="F92" s="281"/>
      <c r="G92" s="281"/>
    </row>
    <row r="93" spans="2:7" ht="56.4" customHeight="1">
      <c r="B93" s="282" t="s">
        <v>224</v>
      </c>
      <c r="C93" s="282"/>
      <c r="D93" s="282"/>
      <c r="E93" s="282"/>
      <c r="F93" s="282"/>
      <c r="G93" s="282"/>
    </row>
  </sheetData>
  <sheetProtection sheet="1" objects="1" scenarios="1"/>
  <mergeCells count="37">
    <mergeCell ref="B28:C28"/>
    <mergeCell ref="D59:F59"/>
    <mergeCell ref="D61:F61"/>
    <mergeCell ref="D60:F60"/>
    <mergeCell ref="B25:B27"/>
    <mergeCell ref="B7:E7"/>
    <mergeCell ref="B2:G2"/>
    <mergeCell ref="B4:G4"/>
    <mergeCell ref="B5:G5"/>
    <mergeCell ref="G19:L19"/>
    <mergeCell ref="G9:I9"/>
    <mergeCell ref="G20:L20"/>
    <mergeCell ref="G21:L21"/>
    <mergeCell ref="B10:B15"/>
    <mergeCell ref="B21:B24"/>
    <mergeCell ref="B16:B20"/>
    <mergeCell ref="L34:N34"/>
    <mergeCell ref="E79:F79"/>
    <mergeCell ref="E80:F80"/>
    <mergeCell ref="C79:D79"/>
    <mergeCell ref="C80:D80"/>
    <mergeCell ref="C34:G34"/>
    <mergeCell ref="H34:K34"/>
    <mergeCell ref="C36:P36"/>
    <mergeCell ref="O34:P34"/>
    <mergeCell ref="B59:C59"/>
    <mergeCell ref="B61:C61"/>
    <mergeCell ref="B60:C60"/>
    <mergeCell ref="B83:G83"/>
    <mergeCell ref="B84:G84"/>
    <mergeCell ref="B91:G91"/>
    <mergeCell ref="B92:G92"/>
    <mergeCell ref="B93:G93"/>
    <mergeCell ref="F86:G86"/>
    <mergeCell ref="F87:G87"/>
    <mergeCell ref="F88:G88"/>
    <mergeCell ref="F89:G89"/>
  </mergeCells>
  <dataValidations count="5">
    <dataValidation type="list" allowBlank="1" showInputMessage="1" showErrorMessage="1" errorTitle="Neispravna razina" error="Odaberite razinu L0 do L6." sqref="D64:D77" xr:uid="{B8C31F4D-ED48-4470-BBFB-3136D41AF611}">
      <formula1>"L0,L1,L2,L3,L4,L5,L6"</formula1>
    </dataValidation>
    <dataValidation type="whole" allowBlank="1" showInputMessage="1" showErrorMessage="1" prompt="Maksimalne bodove označene crvenom bojom možete mijenjati. Pazite da ne dođe do preklapanja Kategorija složenosti te da svi mogući bodovi budu pokriveni točno jednom Kategorijom složenosti." sqref="F50:F54" xr:uid="{5ED1A969-35A2-4961-A73A-1874E9BCC338}">
      <formula1>0</formula1>
      <formula2>10000</formula2>
    </dataValidation>
    <dataValidation type="whole" allowBlank="1" showInputMessage="1" showErrorMessage="1" prompt="U slučaju potrebe možete mijenjati bodove za svaki od podkriterija. Pazite da bodovi budu u rastućem nizu za svaki od podkriterija." sqref="C37:P43" xr:uid="{5B50E9BD-E775-426E-A371-35859A77A652}">
      <formula1>0</formula1>
      <formula2>1000</formula2>
    </dataValidation>
    <dataValidation allowBlank="1" showInputMessage="1" showErrorMessage="1" promptTitle="Min platnog razreda" prompt="Upišite minimum platnog razreda" sqref="I48" xr:uid="{9BECDE8C-87A7-4CFA-B610-42BD1E7B5B28}"/>
    <dataValidation allowBlank="1" showInputMessage="1" showErrorMessage="1" promptTitle="Max platnog razreda" prompt="Upišite max platnog razreda" sqref="J48" xr:uid="{3A3A5329-7E7E-40D2-9F62-C8BA19DFF000}"/>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75053-1C15-4967-9DCD-1F64288E7FFD}">
  <sheetPr codeName="Sheet13"/>
  <dimension ref="B1:T47"/>
  <sheetViews>
    <sheetView showGridLines="0" zoomScale="90" zoomScaleNormal="90" workbookViewId="0">
      <pane xSplit="3" ySplit="9" topLeftCell="D10" activePane="bottomRight" state="frozen"/>
      <selection pane="topRight" activeCell="D1" sqref="D1"/>
      <selection pane="bottomLeft" activeCell="A7" sqref="A7"/>
      <selection pane="bottomRight" activeCell="D10" sqref="D10"/>
    </sheetView>
  </sheetViews>
  <sheetFormatPr defaultRowHeight="14.4"/>
  <cols>
    <col min="1" max="1" width="1" customWidth="1"/>
    <col min="2" max="2" width="4.109375" customWidth="1"/>
    <col min="3" max="3" width="23.109375" customWidth="1"/>
    <col min="4" max="4" width="33.44140625" customWidth="1"/>
    <col min="5" max="5" width="14.5546875" customWidth="1"/>
    <col min="6" max="6" width="18.33203125" customWidth="1"/>
    <col min="7" max="7" width="16.44140625" customWidth="1"/>
    <col min="8" max="8" width="18.109375" customWidth="1"/>
    <col min="9" max="9" width="19.88671875" customWidth="1"/>
    <col min="10" max="10" width="12.109375" customWidth="1"/>
    <col min="11" max="11" width="15.6640625" customWidth="1"/>
    <col min="12" max="12" width="15.5546875" customWidth="1"/>
    <col min="13" max="13" width="9" customWidth="1"/>
    <col min="14" max="14" width="12.44140625" customWidth="1"/>
    <col min="15" max="15" width="15.6640625" customWidth="1"/>
    <col min="16" max="16" width="11.5546875" customWidth="1"/>
    <col min="17" max="18" width="18.44140625" customWidth="1"/>
    <col min="19" max="19" width="13" customWidth="1"/>
    <col min="20" max="20" width="11.109375" customWidth="1"/>
  </cols>
  <sheetData>
    <row r="1" spans="2:20" ht="21.6" thickBot="1">
      <c r="B1" s="315" t="s">
        <v>277</v>
      </c>
      <c r="C1" s="315"/>
      <c r="D1" s="315"/>
      <c r="E1" s="315"/>
      <c r="F1" s="315"/>
      <c r="G1" s="315"/>
      <c r="H1" s="315"/>
      <c r="I1" s="315"/>
      <c r="J1" s="315"/>
      <c r="K1" s="315"/>
      <c r="L1" s="315"/>
      <c r="M1" s="315"/>
      <c r="N1" s="315"/>
      <c r="O1" s="315"/>
      <c r="P1" s="315"/>
      <c r="Q1" s="315"/>
      <c r="R1" s="315"/>
      <c r="S1" s="315"/>
      <c r="T1" s="315"/>
    </row>
    <row r="2" spans="2:20" ht="23.25" customHeight="1" thickBot="1">
      <c r="B2" s="316" t="s">
        <v>228</v>
      </c>
      <c r="C2" s="317"/>
      <c r="D2" s="317"/>
      <c r="E2" s="317"/>
      <c r="F2" s="317"/>
      <c r="G2" s="317"/>
      <c r="H2" s="317"/>
      <c r="I2" s="317"/>
      <c r="J2" s="317"/>
      <c r="K2" s="317"/>
      <c r="L2" s="317"/>
      <c r="M2" s="317"/>
      <c r="N2" s="317"/>
      <c r="O2" s="317"/>
      <c r="P2" s="317"/>
      <c r="Q2" s="317"/>
      <c r="R2" s="317"/>
      <c r="S2" s="317"/>
      <c r="T2" s="318"/>
    </row>
    <row r="3" spans="2:20">
      <c r="B3" s="279" t="s">
        <v>270</v>
      </c>
      <c r="C3" s="279"/>
      <c r="D3" s="279"/>
      <c r="E3" s="279"/>
      <c r="F3" s="279"/>
      <c r="G3" s="279"/>
      <c r="H3" s="279"/>
      <c r="I3" s="279"/>
      <c r="J3" s="279"/>
      <c r="K3" s="279"/>
      <c r="L3" s="279"/>
      <c r="M3" s="279"/>
      <c r="N3" s="279"/>
      <c r="O3" s="279"/>
      <c r="P3" s="279"/>
      <c r="Q3" s="279"/>
      <c r="R3" s="279"/>
      <c r="S3" s="279"/>
      <c r="T3" s="279"/>
    </row>
    <row r="4" spans="2:20">
      <c r="B4" s="320" t="s">
        <v>227</v>
      </c>
      <c r="C4" s="320"/>
      <c r="D4" s="320"/>
      <c r="E4" s="320"/>
      <c r="F4" s="320"/>
      <c r="G4" s="320"/>
      <c r="H4" s="320"/>
      <c r="I4" s="320"/>
      <c r="J4" s="320"/>
      <c r="K4" s="320"/>
      <c r="L4" s="320"/>
      <c r="M4" s="320"/>
      <c r="N4" s="320"/>
      <c r="O4" s="320"/>
      <c r="P4" s="320"/>
      <c r="Q4" s="320"/>
      <c r="R4" s="320"/>
      <c r="S4" s="320"/>
      <c r="T4" s="320"/>
    </row>
    <row r="5" spans="2:20">
      <c r="B5" s="141"/>
      <c r="C5" s="141"/>
      <c r="D5" s="141"/>
      <c r="E5" s="141"/>
      <c r="F5" s="141"/>
      <c r="G5" s="141"/>
      <c r="H5" s="141"/>
      <c r="I5" s="141"/>
      <c r="J5" s="141"/>
      <c r="K5" s="141"/>
      <c r="L5" s="141"/>
      <c r="M5" s="141"/>
      <c r="N5" s="141"/>
      <c r="O5" s="141"/>
      <c r="P5" s="141"/>
      <c r="Q5" s="141"/>
      <c r="R5" s="141"/>
      <c r="S5" s="141"/>
      <c r="T5" s="141"/>
    </row>
    <row r="6" spans="2:20" ht="15" thickBot="1">
      <c r="B6" s="141"/>
      <c r="C6" s="141"/>
      <c r="D6" s="141"/>
      <c r="E6" s="141"/>
      <c r="F6" s="141"/>
      <c r="G6" s="141"/>
      <c r="H6" s="141"/>
      <c r="I6" s="141"/>
      <c r="J6" s="141"/>
      <c r="K6" s="141"/>
      <c r="L6" s="141"/>
      <c r="M6" s="141"/>
      <c r="N6" s="141"/>
      <c r="O6" s="141"/>
      <c r="P6" s="141"/>
      <c r="Q6" s="141"/>
      <c r="R6" s="141"/>
      <c r="S6" s="141"/>
      <c r="T6" s="141"/>
    </row>
    <row r="7" spans="2:20" ht="15" thickBot="1">
      <c r="B7" s="69"/>
      <c r="C7" s="70"/>
      <c r="D7" s="71"/>
      <c r="E7" s="68">
        <v>1</v>
      </c>
      <c r="F7" s="68">
        <v>2</v>
      </c>
      <c r="G7" s="68">
        <v>3</v>
      </c>
      <c r="H7" s="68">
        <v>4</v>
      </c>
      <c r="I7" s="68">
        <v>5</v>
      </c>
      <c r="J7" s="68">
        <v>6</v>
      </c>
      <c r="K7" s="68">
        <v>7</v>
      </c>
      <c r="L7" s="68">
        <v>8</v>
      </c>
      <c r="M7" s="68">
        <v>9</v>
      </c>
      <c r="N7" s="68">
        <v>10</v>
      </c>
      <c r="O7" s="68">
        <v>11</v>
      </c>
      <c r="P7" s="68">
        <v>12</v>
      </c>
      <c r="Q7" s="68">
        <v>13</v>
      </c>
      <c r="R7" s="68">
        <v>14</v>
      </c>
      <c r="S7" s="75"/>
      <c r="T7" s="75"/>
    </row>
    <row r="8" spans="2:20">
      <c r="B8" s="85"/>
      <c r="C8" s="68"/>
      <c r="D8" s="86"/>
      <c r="E8" s="319" t="s">
        <v>160</v>
      </c>
      <c r="F8" s="319"/>
      <c r="G8" s="319"/>
      <c r="H8" s="319"/>
      <c r="I8" s="314"/>
      <c r="J8" s="313" t="s">
        <v>159</v>
      </c>
      <c r="K8" s="319"/>
      <c r="L8" s="319"/>
      <c r="M8" s="314"/>
      <c r="N8" s="313" t="s">
        <v>158</v>
      </c>
      <c r="O8" s="319"/>
      <c r="P8" s="314"/>
      <c r="Q8" s="313" t="s">
        <v>157</v>
      </c>
      <c r="R8" s="314"/>
      <c r="S8" s="75"/>
      <c r="T8" s="75"/>
    </row>
    <row r="9" spans="2:20" ht="44.25" customHeight="1" thickBot="1">
      <c r="B9" s="87" t="s">
        <v>60</v>
      </c>
      <c r="C9" s="88" t="s">
        <v>276</v>
      </c>
      <c r="D9" s="89" t="s">
        <v>138</v>
      </c>
      <c r="E9" s="79" t="s">
        <v>68</v>
      </c>
      <c r="F9" s="79" t="s">
        <v>121</v>
      </c>
      <c r="G9" s="79" t="s">
        <v>122</v>
      </c>
      <c r="H9" s="79" t="s">
        <v>123</v>
      </c>
      <c r="I9" s="80" t="s">
        <v>124</v>
      </c>
      <c r="J9" s="78" t="s">
        <v>125</v>
      </c>
      <c r="K9" s="79" t="s">
        <v>126</v>
      </c>
      <c r="L9" s="79" t="s">
        <v>127</v>
      </c>
      <c r="M9" s="80" t="s">
        <v>128</v>
      </c>
      <c r="N9" s="78" t="s">
        <v>129</v>
      </c>
      <c r="O9" s="79" t="s">
        <v>130</v>
      </c>
      <c r="P9" s="80" t="s">
        <v>131</v>
      </c>
      <c r="Q9" s="81" t="s">
        <v>163</v>
      </c>
      <c r="R9" s="81" t="s">
        <v>162</v>
      </c>
      <c r="S9" s="77" t="s">
        <v>15</v>
      </c>
      <c r="T9" s="59" t="s">
        <v>78</v>
      </c>
    </row>
    <row r="10" spans="2:20" ht="40.200000000000003" customHeight="1">
      <c r="B10" s="82">
        <v>1</v>
      </c>
      <c r="C10" s="83" t="s">
        <v>79</v>
      </c>
      <c r="D10" s="84" t="s">
        <v>80</v>
      </c>
      <c r="E10" s="76" t="s">
        <v>42</v>
      </c>
      <c r="F10" s="76" t="s">
        <v>42</v>
      </c>
      <c r="G10" s="76" t="s">
        <v>64</v>
      </c>
      <c r="H10" s="76" t="s">
        <v>64</v>
      </c>
      <c r="I10" s="76" t="s">
        <v>43</v>
      </c>
      <c r="J10" s="76" t="s">
        <v>64</v>
      </c>
      <c r="K10" s="76" t="s">
        <v>64</v>
      </c>
      <c r="L10" s="76" t="s">
        <v>42</v>
      </c>
      <c r="M10" s="76" t="s">
        <v>64</v>
      </c>
      <c r="N10" s="76" t="s">
        <v>64</v>
      </c>
      <c r="O10" s="76" t="s">
        <v>42</v>
      </c>
      <c r="P10" s="76" t="s">
        <v>44</v>
      </c>
      <c r="Q10" s="76" t="s">
        <v>44</v>
      </c>
      <c r="R10" s="76" t="s">
        <v>43</v>
      </c>
      <c r="S10" s="22" cm="1">
        <f t="array" ref="S10">IFERROR(_xlfn.LET(
_xlpm.razine,'SME Model'!$B$37:$B$43,
_xlpm.bodovi,'SME Model'!$C$37:$P$43,
_xlpm.odabir,E10:R10,
_xlpm.redovi,MATCH(_xlpm.odabir,_xlpm.razine,0),
_xlpm.stupci,_xlfn.SEQUENCE(1,14),
SUM(INDEX(_xlpm.bodovi,_xlpm.redovi,_xlpm.stupci))
),0)</f>
        <v>86</v>
      </c>
      <c r="T10" s="58" t="str">
        <f>IF(S10&lt;1,0,_xlfn.XLOOKUP(S10,'SME Model'!$E$49:$E$54,'SME Model'!$B$49:$B$54,"Greška",-1,1))</f>
        <v>R6</v>
      </c>
    </row>
    <row r="11" spans="2:20" ht="40.200000000000003" customHeight="1">
      <c r="B11" s="57">
        <f>B10+1</f>
        <v>2</v>
      </c>
      <c r="C11" s="19" t="s">
        <v>81</v>
      </c>
      <c r="D11" s="16" t="s">
        <v>82</v>
      </c>
      <c r="E11" s="17" t="s">
        <v>43</v>
      </c>
      <c r="F11" s="17" t="s">
        <v>43</v>
      </c>
      <c r="G11" s="17" t="s">
        <v>42</v>
      </c>
      <c r="H11" s="17" t="s">
        <v>43</v>
      </c>
      <c r="I11" s="17" t="s">
        <v>44</v>
      </c>
      <c r="J11" s="17" t="s">
        <v>42</v>
      </c>
      <c r="K11" s="17" t="s">
        <v>42</v>
      </c>
      <c r="L11" s="17" t="s">
        <v>43</v>
      </c>
      <c r="M11" s="17" t="s">
        <v>64</v>
      </c>
      <c r="N11" s="17" t="s">
        <v>43</v>
      </c>
      <c r="O11" s="17" t="s">
        <v>43</v>
      </c>
      <c r="P11" s="17" t="s">
        <v>44</v>
      </c>
      <c r="Q11" s="17" t="s">
        <v>45</v>
      </c>
      <c r="R11" s="17" t="s">
        <v>43</v>
      </c>
      <c r="S11" s="22" cm="1">
        <f t="array" ref="S11">IFERROR(_xlfn.LET(
_xlpm.razine,'SME Model'!$B$37:$B$43,
_xlpm.bodovi,'SME Model'!$C$37:$P$43,
_xlpm.odabir,E11:R11,
_xlpm.redovi,MATCH(_xlpm.odabir,_xlpm.razine,0),
_xlpm.stupci,_xlfn.SEQUENCE(1,14),
SUM(INDEX(_xlpm.bodovi,_xlpm.redovi,_xlpm.stupci))
),0)</f>
        <v>200</v>
      </c>
      <c r="T11" s="58" t="str">
        <f>IF(S11&lt;1,0,_xlfn.XLOOKUP(S11,'SME Model'!$E$49:$E$54,'SME Model'!$B$49:$B$54,"Greška",-1,1))</f>
        <v>R5</v>
      </c>
    </row>
    <row r="12" spans="2:20" ht="40.200000000000003" customHeight="1">
      <c r="B12" s="57">
        <f t="shared" ref="B12:B39" si="0">B11+1</f>
        <v>3</v>
      </c>
      <c r="C12" s="19" t="s">
        <v>83</v>
      </c>
      <c r="D12" s="16" t="s">
        <v>111</v>
      </c>
      <c r="E12" s="17" t="s">
        <v>43</v>
      </c>
      <c r="F12" s="17" t="s">
        <v>44</v>
      </c>
      <c r="G12" s="17" t="s">
        <v>44</v>
      </c>
      <c r="H12" s="17" t="s">
        <v>45</v>
      </c>
      <c r="I12" s="17" t="s">
        <v>43</v>
      </c>
      <c r="J12" s="17" t="s">
        <v>42</v>
      </c>
      <c r="K12" s="17" t="s">
        <v>42</v>
      </c>
      <c r="L12" s="17" t="s">
        <v>43</v>
      </c>
      <c r="M12" s="17" t="s">
        <v>43</v>
      </c>
      <c r="N12" s="17" t="s">
        <v>43</v>
      </c>
      <c r="O12" s="17" t="s">
        <v>43</v>
      </c>
      <c r="P12" s="17" t="s">
        <v>42</v>
      </c>
      <c r="Q12" s="17" t="s">
        <v>44</v>
      </c>
      <c r="R12" s="17" t="s">
        <v>43</v>
      </c>
      <c r="S12" s="22" cm="1">
        <f t="array" ref="S12">IFERROR(_xlfn.LET(
_xlpm.razine,'SME Model'!$B$37:$B$43,
_xlpm.bodovi,'SME Model'!$C$37:$P$43,
_xlpm.odabir,E12:R12,
_xlpm.redovi,MATCH(_xlpm.odabir,_xlpm.razine,0),
_xlpm.stupci,_xlfn.SEQUENCE(1,14),
SUM(INDEX(_xlpm.bodovi,_xlpm.redovi,_xlpm.stupci))
),0)</f>
        <v>256</v>
      </c>
      <c r="T12" s="58" t="str">
        <f>IF(S12&lt;1,0,_xlfn.XLOOKUP(S12,'SME Model'!$E$49:$E$54,'SME Model'!$B$49:$B$54,"Greška",-1,1))</f>
        <v>R5</v>
      </c>
    </row>
    <row r="13" spans="2:20" ht="40.200000000000003" customHeight="1">
      <c r="B13" s="57">
        <f t="shared" si="0"/>
        <v>4</v>
      </c>
      <c r="C13" s="19" t="s">
        <v>84</v>
      </c>
      <c r="D13" s="16" t="s">
        <v>85</v>
      </c>
      <c r="E13" s="17" t="s">
        <v>44</v>
      </c>
      <c r="F13" s="17" t="s">
        <v>44</v>
      </c>
      <c r="G13" s="17" t="s">
        <v>44</v>
      </c>
      <c r="H13" s="17" t="s">
        <v>45</v>
      </c>
      <c r="I13" s="17" t="s">
        <v>43</v>
      </c>
      <c r="J13" s="17" t="s">
        <v>43</v>
      </c>
      <c r="K13" s="17" t="s">
        <v>44</v>
      </c>
      <c r="L13" s="17" t="s">
        <v>45</v>
      </c>
      <c r="M13" s="17" t="s">
        <v>64</v>
      </c>
      <c r="N13" s="17" t="s">
        <v>44</v>
      </c>
      <c r="O13" s="17" t="s">
        <v>45</v>
      </c>
      <c r="P13" s="17" t="s">
        <v>43</v>
      </c>
      <c r="Q13" s="17" t="s">
        <v>44</v>
      </c>
      <c r="R13" s="17" t="s">
        <v>43</v>
      </c>
      <c r="S13" s="22" cm="1">
        <f t="array" ref="S13">IFERROR(_xlfn.LET(
_xlpm.razine,'SME Model'!$B$37:$B$43,
_xlpm.bodovi,'SME Model'!$C$37:$P$43,
_xlpm.odabir,E13:R13,
_xlpm.redovi,MATCH(_xlpm.odabir,_xlpm.razine,0),
_xlpm.stupci,_xlfn.SEQUENCE(1,14),
SUM(INDEX(_xlpm.bodovi,_xlpm.redovi,_xlpm.stupci))
),0)</f>
        <v>356</v>
      </c>
      <c r="T13" s="58" t="str">
        <f>IF(S13&lt;1,0,_xlfn.XLOOKUP(S13,'SME Model'!$E$49:$E$54,'SME Model'!$B$49:$B$54,"Greška",-1,1))</f>
        <v>R4</v>
      </c>
    </row>
    <row r="14" spans="2:20" ht="40.200000000000003" customHeight="1">
      <c r="B14" s="57">
        <f t="shared" si="0"/>
        <v>5</v>
      </c>
      <c r="C14" s="19" t="s">
        <v>86</v>
      </c>
      <c r="D14" s="16" t="s">
        <v>87</v>
      </c>
      <c r="E14" s="17" t="s">
        <v>45</v>
      </c>
      <c r="F14" s="17" t="s">
        <v>44</v>
      </c>
      <c r="G14" s="17" t="s">
        <v>45</v>
      </c>
      <c r="H14" s="17" t="s">
        <v>43</v>
      </c>
      <c r="I14" s="17" t="s">
        <v>45</v>
      </c>
      <c r="J14" s="17" t="s">
        <v>42</v>
      </c>
      <c r="K14" s="17" t="s">
        <v>43</v>
      </c>
      <c r="L14" s="17" t="s">
        <v>44</v>
      </c>
      <c r="M14" s="17" t="s">
        <v>44</v>
      </c>
      <c r="N14" s="17" t="s">
        <v>44</v>
      </c>
      <c r="O14" s="17" t="s">
        <v>43</v>
      </c>
      <c r="P14" s="17" t="s">
        <v>44</v>
      </c>
      <c r="Q14" s="17" t="s">
        <v>44</v>
      </c>
      <c r="R14" s="17" t="s">
        <v>43</v>
      </c>
      <c r="S14" s="22" cm="1">
        <f t="array" ref="S14">IFERROR(_xlfn.LET(
_xlpm.razine,'SME Model'!$B$37:$B$43,
_xlpm.bodovi,'SME Model'!$C$37:$P$43,
_xlpm.odabir,E14:R14,
_xlpm.redovi,MATCH(_xlpm.odabir,_xlpm.razine,0),
_xlpm.stupci,_xlfn.SEQUENCE(1,14),
SUM(INDEX(_xlpm.bodovi,_xlpm.redovi,_xlpm.stupci))
),0)</f>
        <v>351</v>
      </c>
      <c r="T14" s="58" t="str">
        <f>IF(S14&lt;1,0,_xlfn.XLOOKUP(S14,'SME Model'!$E$49:$E$54,'SME Model'!$B$49:$B$54,"Greška",-1,1))</f>
        <v>R4</v>
      </c>
    </row>
    <row r="15" spans="2:20" ht="40.200000000000003" customHeight="1">
      <c r="B15" s="57">
        <f t="shared" si="0"/>
        <v>6</v>
      </c>
      <c r="C15" s="19" t="s">
        <v>8</v>
      </c>
      <c r="D15" s="16" t="s">
        <v>88</v>
      </c>
      <c r="E15" s="17" t="s">
        <v>45</v>
      </c>
      <c r="F15" s="17" t="s">
        <v>44</v>
      </c>
      <c r="G15" s="17" t="s">
        <v>45</v>
      </c>
      <c r="H15" s="17" t="s">
        <v>44</v>
      </c>
      <c r="I15" s="17" t="s">
        <v>42</v>
      </c>
      <c r="J15" s="17" t="s">
        <v>43</v>
      </c>
      <c r="K15" s="17" t="s">
        <v>44</v>
      </c>
      <c r="L15" s="17" t="s">
        <v>45</v>
      </c>
      <c r="M15" s="17" t="s">
        <v>44</v>
      </c>
      <c r="N15" s="17" t="s">
        <v>45</v>
      </c>
      <c r="O15" s="17" t="s">
        <v>44</v>
      </c>
      <c r="P15" s="17" t="s">
        <v>42</v>
      </c>
      <c r="Q15" s="17" t="s">
        <v>43</v>
      </c>
      <c r="R15" s="17" t="s">
        <v>45</v>
      </c>
      <c r="S15" s="22" cm="1">
        <f t="array" ref="S15">IFERROR(_xlfn.LET(
_xlpm.razine,'SME Model'!$B$37:$B$43,
_xlpm.bodovi,'SME Model'!$C$37:$P$43,
_xlpm.odabir,E15:R15,
_xlpm.redovi,MATCH(_xlpm.odabir,_xlpm.razine,0),
_xlpm.stupci,_xlfn.SEQUENCE(1,14),
SUM(INDEX(_xlpm.bodovi,_xlpm.redovi,_xlpm.stupci))
),0)</f>
        <v>395</v>
      </c>
      <c r="T15" s="58" t="str">
        <f>IF(S15&lt;1,0,_xlfn.XLOOKUP(S15,'SME Model'!$E$49:$E$54,'SME Model'!$B$49:$B$54,"Greška",-1,1))</f>
        <v>R4</v>
      </c>
    </row>
    <row r="16" spans="2:20" ht="40.200000000000003" customHeight="1">
      <c r="B16" s="57">
        <f t="shared" si="0"/>
        <v>7</v>
      </c>
      <c r="C16" s="19" t="s">
        <v>89</v>
      </c>
      <c r="D16" s="16" t="s">
        <v>271</v>
      </c>
      <c r="E16" s="17" t="s">
        <v>46</v>
      </c>
      <c r="F16" s="17" t="s">
        <v>46</v>
      </c>
      <c r="G16" s="17" t="s">
        <v>46</v>
      </c>
      <c r="H16" s="17" t="s">
        <v>44</v>
      </c>
      <c r="I16" s="17" t="s">
        <v>43</v>
      </c>
      <c r="J16" s="17" t="s">
        <v>42</v>
      </c>
      <c r="K16" s="17" t="s">
        <v>43</v>
      </c>
      <c r="L16" s="17" t="s">
        <v>44</v>
      </c>
      <c r="M16" s="17" t="s">
        <v>44</v>
      </c>
      <c r="N16" s="17" t="s">
        <v>45</v>
      </c>
      <c r="O16" s="17" t="s">
        <v>45</v>
      </c>
      <c r="P16" s="17" t="s">
        <v>42</v>
      </c>
      <c r="Q16" s="17" t="s">
        <v>43</v>
      </c>
      <c r="R16" s="17" t="s">
        <v>45</v>
      </c>
      <c r="S16" s="22" cm="1">
        <f t="array" ref="S16">IFERROR(_xlfn.LET(
_xlpm.razine,'SME Model'!$B$37:$B$43,
_xlpm.bodovi,'SME Model'!$C$37:$P$43,
_xlpm.odabir,E16:R16,
_xlpm.redovi,MATCH(_xlpm.odabir,_xlpm.razine,0),
_xlpm.stupci,_xlfn.SEQUENCE(1,14),
SUM(INDEX(_xlpm.bodovi,_xlpm.redovi,_xlpm.stupci))
),0)</f>
        <v>435</v>
      </c>
      <c r="T16" s="58" t="str">
        <f>IF(S16&lt;1,0,_xlfn.XLOOKUP(S16,'SME Model'!$E$49:$E$54,'SME Model'!$B$49:$B$54,"Greška",-1,1))</f>
        <v>R3</v>
      </c>
    </row>
    <row r="17" spans="2:20" ht="40.200000000000003" customHeight="1">
      <c r="B17" s="57">
        <f t="shared" si="0"/>
        <v>8</v>
      </c>
      <c r="C17" s="19" t="s">
        <v>90</v>
      </c>
      <c r="D17" s="16" t="s">
        <v>91</v>
      </c>
      <c r="E17" s="17" t="s">
        <v>45</v>
      </c>
      <c r="F17" s="17" t="s">
        <v>46</v>
      </c>
      <c r="G17" s="17" t="s">
        <v>46</v>
      </c>
      <c r="H17" s="17" t="s">
        <v>45</v>
      </c>
      <c r="I17" s="17" t="s">
        <v>43</v>
      </c>
      <c r="J17" s="17" t="s">
        <v>45</v>
      </c>
      <c r="K17" s="17" t="s">
        <v>43</v>
      </c>
      <c r="L17" s="17" t="s">
        <v>46</v>
      </c>
      <c r="M17" s="17" t="s">
        <v>45</v>
      </c>
      <c r="N17" s="17" t="s">
        <v>45</v>
      </c>
      <c r="O17" s="17" t="s">
        <v>45</v>
      </c>
      <c r="P17" s="17" t="s">
        <v>42</v>
      </c>
      <c r="Q17" s="17" t="s">
        <v>43</v>
      </c>
      <c r="R17" s="17" t="s">
        <v>43</v>
      </c>
      <c r="S17" s="22" cm="1">
        <f t="array" ref="S17">IFERROR(_xlfn.LET(
_xlpm.razine,'SME Model'!$B$37:$B$43,
_xlpm.bodovi,'SME Model'!$C$37:$P$43,
_xlpm.odabir,E17:R17,
_xlpm.redovi,MATCH(_xlpm.odabir,_xlpm.razine,0),
_xlpm.stupci,_xlfn.SEQUENCE(1,14),
SUM(INDEX(_xlpm.bodovi,_xlpm.redovi,_xlpm.stupci))
),0)</f>
        <v>487</v>
      </c>
      <c r="T17" s="58" t="str">
        <f>IF(S17&lt;1,0,_xlfn.XLOOKUP(S17,'SME Model'!$E$49:$E$54,'SME Model'!$B$49:$B$54,"Greška",-1,1))</f>
        <v>R3</v>
      </c>
    </row>
    <row r="18" spans="2:20" ht="40.200000000000003" customHeight="1">
      <c r="B18" s="57">
        <f t="shared" si="0"/>
        <v>9</v>
      </c>
      <c r="C18" s="19" t="s">
        <v>92</v>
      </c>
      <c r="D18" s="16" t="s">
        <v>93</v>
      </c>
      <c r="E18" s="17" t="s">
        <v>46</v>
      </c>
      <c r="F18" s="17" t="s">
        <v>46</v>
      </c>
      <c r="G18" s="17" t="s">
        <v>46</v>
      </c>
      <c r="H18" s="17" t="s">
        <v>45</v>
      </c>
      <c r="I18" s="17" t="s">
        <v>43</v>
      </c>
      <c r="J18" s="17" t="s">
        <v>46</v>
      </c>
      <c r="K18" s="17" t="s">
        <v>43</v>
      </c>
      <c r="L18" s="17" t="s">
        <v>45</v>
      </c>
      <c r="M18" s="17" t="s">
        <v>45</v>
      </c>
      <c r="N18" s="17" t="s">
        <v>46</v>
      </c>
      <c r="O18" s="17" t="s">
        <v>45</v>
      </c>
      <c r="P18" s="17" t="s">
        <v>44</v>
      </c>
      <c r="Q18" s="17" t="s">
        <v>43</v>
      </c>
      <c r="R18" s="17" t="s">
        <v>45</v>
      </c>
      <c r="S18" s="22" cm="1">
        <f t="array" ref="S18">IFERROR(_xlfn.LET(
_xlpm.razine,'SME Model'!$B$37:$B$43,
_xlpm.bodovi,'SME Model'!$C$37:$P$43,
_xlpm.odabir,E18:R18,
_xlpm.redovi,MATCH(_xlpm.odabir,_xlpm.razine,0),
_xlpm.stupci,_xlfn.SEQUENCE(1,14),
SUM(INDEX(_xlpm.bodovi,_xlpm.redovi,_xlpm.stupci))
),0)</f>
        <v>545</v>
      </c>
      <c r="T18" s="58" t="str">
        <f>IF(S18&lt;1,0,_xlfn.XLOOKUP(S18,'SME Model'!$E$49:$E$54,'SME Model'!$B$49:$B$54,"Greška",-1,1))</f>
        <v>R2</v>
      </c>
    </row>
    <row r="19" spans="2:20" ht="40.200000000000003" customHeight="1">
      <c r="B19" s="57">
        <f t="shared" si="0"/>
        <v>10</v>
      </c>
      <c r="C19" s="19" t="s">
        <v>119</v>
      </c>
      <c r="D19" s="16" t="s">
        <v>94</v>
      </c>
      <c r="E19" s="17" t="s">
        <v>46</v>
      </c>
      <c r="F19" s="17" t="s">
        <v>46</v>
      </c>
      <c r="G19" s="17" t="s">
        <v>46</v>
      </c>
      <c r="H19" s="17" t="s">
        <v>46</v>
      </c>
      <c r="I19" s="17" t="s">
        <v>42</v>
      </c>
      <c r="J19" s="17" t="s">
        <v>46</v>
      </c>
      <c r="K19" s="17" t="s">
        <v>46</v>
      </c>
      <c r="L19" s="17" t="s">
        <v>46</v>
      </c>
      <c r="M19" s="17" t="s">
        <v>46</v>
      </c>
      <c r="N19" s="17" t="s">
        <v>46</v>
      </c>
      <c r="O19" s="17" t="s">
        <v>45</v>
      </c>
      <c r="P19" s="17" t="s">
        <v>42</v>
      </c>
      <c r="Q19" s="17" t="s">
        <v>43</v>
      </c>
      <c r="R19" s="17" t="s">
        <v>45</v>
      </c>
      <c r="S19" s="22" cm="1">
        <f t="array" ref="S19">IFERROR(_xlfn.LET(
_xlpm.razine,'SME Model'!$B$37:$B$43,
_xlpm.bodovi,'SME Model'!$C$37:$P$43,
_xlpm.odabir,E19:R19,
_xlpm.redovi,MATCH(_xlpm.odabir,_xlpm.razine,0),
_xlpm.stupci,_xlfn.SEQUENCE(1,14),
SUM(INDEX(_xlpm.bodovi,_xlpm.redovi,_xlpm.stupci))
),0)</f>
        <v>590</v>
      </c>
      <c r="T19" s="58" t="str">
        <f>IF(S19&lt;1,0,_xlfn.XLOOKUP(S19,'SME Model'!$E$49:$E$54,'SME Model'!$B$49:$B$54,"Greška",-1,1))</f>
        <v>R2</v>
      </c>
    </row>
    <row r="20" spans="2:20" ht="40.200000000000003" customHeight="1">
      <c r="B20" s="57">
        <f t="shared" si="0"/>
        <v>11</v>
      </c>
      <c r="C20" s="19" t="s">
        <v>95</v>
      </c>
      <c r="D20" s="16" t="s">
        <v>96</v>
      </c>
      <c r="E20" s="17" t="s">
        <v>46</v>
      </c>
      <c r="F20" s="17" t="s">
        <v>46</v>
      </c>
      <c r="G20" s="17" t="s">
        <v>100</v>
      </c>
      <c r="H20" s="17" t="s">
        <v>46</v>
      </c>
      <c r="I20" s="17" t="s">
        <v>42</v>
      </c>
      <c r="J20" s="17" t="s">
        <v>46</v>
      </c>
      <c r="K20" s="17" t="s">
        <v>100</v>
      </c>
      <c r="L20" s="17" t="s">
        <v>100</v>
      </c>
      <c r="M20" s="17" t="s">
        <v>46</v>
      </c>
      <c r="N20" s="17" t="s">
        <v>100</v>
      </c>
      <c r="O20" s="17" t="s">
        <v>46</v>
      </c>
      <c r="P20" s="17" t="s">
        <v>42</v>
      </c>
      <c r="Q20" s="17" t="s">
        <v>43</v>
      </c>
      <c r="R20" s="17" t="s">
        <v>45</v>
      </c>
      <c r="S20" s="22" cm="1">
        <f t="array" ref="S20">IFERROR(_xlfn.LET(
_xlpm.razine,'SME Model'!$B$37:$B$43,
_xlpm.bodovi,'SME Model'!$C$37:$P$43,
_xlpm.odabir,E20:R20,
_xlpm.redovi,MATCH(_xlpm.odabir,_xlpm.razine,0),
_xlpm.stupci,_xlfn.SEQUENCE(1,14),
SUM(INDEX(_xlpm.bodovi,_xlpm.redovi,_xlpm.stupci))
),0)</f>
        <v>650</v>
      </c>
      <c r="T20" s="58" t="str">
        <f>IF(S20&lt;1,0,_xlfn.XLOOKUP(S20,'SME Model'!$E$49:$E$54,'SME Model'!$B$49:$B$54,"Greška",-1,1))</f>
        <v>R1</v>
      </c>
    </row>
    <row r="21" spans="2:20" ht="40.200000000000003" customHeight="1">
      <c r="B21" s="57">
        <f t="shared" si="0"/>
        <v>12</v>
      </c>
      <c r="C21" s="19" t="s">
        <v>97</v>
      </c>
      <c r="D21" s="16" t="s">
        <v>98</v>
      </c>
      <c r="E21" s="17" t="s">
        <v>100</v>
      </c>
      <c r="F21" s="17" t="s">
        <v>100</v>
      </c>
      <c r="G21" s="17" t="s">
        <v>100</v>
      </c>
      <c r="H21" s="17" t="s">
        <v>100</v>
      </c>
      <c r="I21" s="17" t="s">
        <v>42</v>
      </c>
      <c r="J21" s="17" t="s">
        <v>100</v>
      </c>
      <c r="K21" s="17" t="s">
        <v>100</v>
      </c>
      <c r="L21" s="17" t="s">
        <v>100</v>
      </c>
      <c r="M21" s="17" t="s">
        <v>100</v>
      </c>
      <c r="N21" s="17" t="s">
        <v>100</v>
      </c>
      <c r="O21" s="17" t="s">
        <v>100</v>
      </c>
      <c r="P21" s="17" t="s">
        <v>43</v>
      </c>
      <c r="Q21" s="17" t="s">
        <v>43</v>
      </c>
      <c r="R21" s="17" t="s">
        <v>45</v>
      </c>
      <c r="S21" s="22" cm="1">
        <f t="array" ref="S21">IFERROR(_xlfn.LET(
_xlpm.razine,'SME Model'!$B$37:$B$43,
_xlpm.bodovi,'SME Model'!$C$37:$P$43,
_xlpm.odabir,E21:R21,
_xlpm.redovi,MATCH(_xlpm.odabir,_xlpm.razine,0),
_xlpm.stupci,_xlfn.SEQUENCE(1,14),
SUM(INDEX(_xlpm.bodovi,_xlpm.redovi,_xlpm.stupci))
),0)</f>
        <v>735</v>
      </c>
      <c r="T21" s="58" t="str">
        <f>IF(S21&lt;1,0,_xlfn.XLOOKUP(S21,'SME Model'!$E$49:$E$54,'SME Model'!$B$49:$B$54,"Greška",-1,1))</f>
        <v>R1</v>
      </c>
    </row>
    <row r="22" spans="2:20" ht="40.200000000000003" customHeight="1">
      <c r="B22" s="57">
        <f t="shared" si="0"/>
        <v>13</v>
      </c>
      <c r="C22" s="19"/>
      <c r="D22" s="16"/>
      <c r="E22" s="17"/>
      <c r="F22" s="17"/>
      <c r="G22" s="17"/>
      <c r="H22" s="17"/>
      <c r="I22" s="17"/>
      <c r="J22" s="17"/>
      <c r="K22" s="17"/>
      <c r="L22" s="17"/>
      <c r="M22" s="17"/>
      <c r="N22" s="17"/>
      <c r="O22" s="17"/>
      <c r="P22" s="17"/>
      <c r="Q22" s="17"/>
      <c r="R22" s="17"/>
      <c r="S22" s="22" cm="1">
        <f t="array" ref="S22">IFERROR(_xlfn.LET(
_xlpm.razine,'SME Model'!$B$37:$B$43,
_xlpm.bodovi,'SME Model'!$C$37:$P$43,
_xlpm.odabir,E22:R22,
_xlpm.redovi,MATCH(_xlpm.odabir,_xlpm.razine,0),
_xlpm.stupci,_xlfn.SEQUENCE(1,14),
SUM(INDEX(_xlpm.bodovi,_xlpm.redovi,_xlpm.stupci))
),0)</f>
        <v>0</v>
      </c>
      <c r="T22" s="58">
        <f>IF(S22&lt;1,0,_xlfn.XLOOKUP(S22,'SME Model'!$E$49:$E$54,'SME Model'!$B$49:$B$54,"Greška",-1,1))</f>
        <v>0</v>
      </c>
    </row>
    <row r="23" spans="2:20" ht="40.200000000000003" customHeight="1">
      <c r="B23" s="57">
        <f t="shared" si="0"/>
        <v>14</v>
      </c>
      <c r="C23" s="19"/>
      <c r="D23" s="16"/>
      <c r="E23" s="17"/>
      <c r="F23" s="17"/>
      <c r="G23" s="17"/>
      <c r="H23" s="17"/>
      <c r="I23" s="17"/>
      <c r="J23" s="17"/>
      <c r="K23" s="17"/>
      <c r="L23" s="17"/>
      <c r="M23" s="17"/>
      <c r="N23" s="17"/>
      <c r="O23" s="17"/>
      <c r="P23" s="17"/>
      <c r="Q23" s="17"/>
      <c r="R23" s="17"/>
      <c r="S23" s="22" cm="1">
        <f t="array" ref="S23">IFERROR(_xlfn.LET(
_xlpm.razine,'SME Model'!$B$37:$B$43,
_xlpm.bodovi,'SME Model'!$C$37:$P$43,
_xlpm.odabir,E23:R23,
_xlpm.redovi,MATCH(_xlpm.odabir,_xlpm.razine,0),
_xlpm.stupci,_xlfn.SEQUENCE(1,14),
SUM(INDEX(_xlpm.bodovi,_xlpm.redovi,_xlpm.stupci))
),0)</f>
        <v>0</v>
      </c>
      <c r="T23" s="58">
        <f>IF(S23&lt;1,0,_xlfn.XLOOKUP(S23,'SME Model'!$E$49:$E$54,'SME Model'!$B$49:$B$54,"Greška",-1,1))</f>
        <v>0</v>
      </c>
    </row>
    <row r="24" spans="2:20" ht="40.200000000000003" customHeight="1">
      <c r="B24" s="57">
        <f t="shared" si="0"/>
        <v>15</v>
      </c>
      <c r="C24" s="19"/>
      <c r="D24" s="16"/>
      <c r="E24" s="17"/>
      <c r="F24" s="17"/>
      <c r="G24" s="17"/>
      <c r="H24" s="17"/>
      <c r="I24" s="17"/>
      <c r="J24" s="17"/>
      <c r="K24" s="17"/>
      <c r="L24" s="17"/>
      <c r="M24" s="17"/>
      <c r="N24" s="17"/>
      <c r="O24" s="17"/>
      <c r="P24" s="17"/>
      <c r="Q24" s="17"/>
      <c r="R24" s="17"/>
      <c r="S24" s="22" cm="1">
        <f t="array" ref="S24">IFERROR(_xlfn.LET(
_xlpm.razine,'SME Model'!$B$37:$B$43,
_xlpm.bodovi,'SME Model'!$C$37:$P$43,
_xlpm.odabir,E24:R24,
_xlpm.redovi,MATCH(_xlpm.odabir,_xlpm.razine,0),
_xlpm.stupci,_xlfn.SEQUENCE(1,14),
SUM(INDEX(_xlpm.bodovi,_xlpm.redovi,_xlpm.stupci))
),0)</f>
        <v>0</v>
      </c>
      <c r="T24" s="58">
        <f>IF(S24&lt;1,0,_xlfn.XLOOKUP(S24,'SME Model'!$E$49:$E$54,'SME Model'!$B$49:$B$54,"Greška",-1,1))</f>
        <v>0</v>
      </c>
    </row>
    <row r="25" spans="2:20" ht="40.200000000000003" customHeight="1">
      <c r="B25" s="57">
        <f t="shared" si="0"/>
        <v>16</v>
      </c>
      <c r="C25" s="19"/>
      <c r="D25" s="16"/>
      <c r="E25" s="17"/>
      <c r="F25" s="17"/>
      <c r="G25" s="17"/>
      <c r="H25" s="17"/>
      <c r="I25" s="17"/>
      <c r="J25" s="17"/>
      <c r="K25" s="17"/>
      <c r="L25" s="17"/>
      <c r="M25" s="17"/>
      <c r="N25" s="17"/>
      <c r="O25" s="17"/>
      <c r="P25" s="17"/>
      <c r="Q25" s="17"/>
      <c r="R25" s="17"/>
      <c r="S25" s="22" cm="1">
        <f t="array" ref="S25">IFERROR(_xlfn.LET(
_xlpm.razine,'SME Model'!$B$37:$B$43,
_xlpm.bodovi,'SME Model'!$C$37:$P$43,
_xlpm.odabir,E25:R25,
_xlpm.redovi,MATCH(_xlpm.odabir,_xlpm.razine,0),
_xlpm.stupci,_xlfn.SEQUENCE(1,14),
SUM(INDEX(_xlpm.bodovi,_xlpm.redovi,_xlpm.stupci))
),0)</f>
        <v>0</v>
      </c>
      <c r="T25" s="58">
        <f>IF(S25&lt;1,0,_xlfn.XLOOKUP(S25,'SME Model'!$E$49:$E$54,'SME Model'!$B$49:$B$54,"Greška",-1,1))</f>
        <v>0</v>
      </c>
    </row>
    <row r="26" spans="2:20" ht="40.200000000000003" customHeight="1">
      <c r="B26" s="57">
        <f t="shared" si="0"/>
        <v>17</v>
      </c>
      <c r="C26" s="19"/>
      <c r="D26" s="16"/>
      <c r="E26" s="17"/>
      <c r="F26" s="17"/>
      <c r="G26" s="17"/>
      <c r="H26" s="17"/>
      <c r="I26" s="17"/>
      <c r="J26" s="17"/>
      <c r="K26" s="17"/>
      <c r="L26" s="17"/>
      <c r="M26" s="17"/>
      <c r="N26" s="17"/>
      <c r="O26" s="17"/>
      <c r="P26" s="17"/>
      <c r="Q26" s="17"/>
      <c r="R26" s="17"/>
      <c r="S26" s="22" cm="1">
        <f t="array" ref="S26">IFERROR(_xlfn.LET(
_xlpm.razine,'SME Model'!$B$37:$B$43,
_xlpm.bodovi,'SME Model'!$C$37:$P$43,
_xlpm.odabir,E26:R26,
_xlpm.redovi,MATCH(_xlpm.odabir,_xlpm.razine,0),
_xlpm.stupci,_xlfn.SEQUENCE(1,14),
SUM(INDEX(_xlpm.bodovi,_xlpm.redovi,_xlpm.stupci))
),0)</f>
        <v>0</v>
      </c>
      <c r="T26" s="58">
        <f>IF(S26&lt;1,0,_xlfn.XLOOKUP(S26,'SME Model'!$E$49:$E$54,'SME Model'!$B$49:$B$54,"Greška",-1,1))</f>
        <v>0</v>
      </c>
    </row>
    <row r="27" spans="2:20" ht="40.200000000000003" customHeight="1">
      <c r="B27" s="57">
        <f t="shared" si="0"/>
        <v>18</v>
      </c>
      <c r="C27" s="19"/>
      <c r="D27" s="16"/>
      <c r="E27" s="17"/>
      <c r="F27" s="17"/>
      <c r="G27" s="17"/>
      <c r="H27" s="17"/>
      <c r="I27" s="17"/>
      <c r="J27" s="17"/>
      <c r="K27" s="17"/>
      <c r="L27" s="17"/>
      <c r="M27" s="17"/>
      <c r="N27" s="17"/>
      <c r="O27" s="17"/>
      <c r="P27" s="17"/>
      <c r="Q27" s="17"/>
      <c r="R27" s="17"/>
      <c r="S27" s="22" cm="1">
        <f t="array" ref="S27">IFERROR(_xlfn.LET(
_xlpm.razine,'SME Model'!$B$37:$B$43,
_xlpm.bodovi,'SME Model'!$C$37:$P$43,
_xlpm.odabir,E27:R27,
_xlpm.redovi,MATCH(_xlpm.odabir,_xlpm.razine,0),
_xlpm.stupci,_xlfn.SEQUENCE(1,14),
SUM(INDEX(_xlpm.bodovi,_xlpm.redovi,_xlpm.stupci))
),0)</f>
        <v>0</v>
      </c>
      <c r="T27" s="58">
        <f>IF(S27&lt;1,0,_xlfn.XLOOKUP(S27,'SME Model'!$E$49:$E$54,'SME Model'!$B$49:$B$54,"Greška",-1,1))</f>
        <v>0</v>
      </c>
    </row>
    <row r="28" spans="2:20" ht="40.200000000000003" customHeight="1">
      <c r="B28" s="57">
        <f t="shared" si="0"/>
        <v>19</v>
      </c>
      <c r="C28" s="19"/>
      <c r="D28" s="16"/>
      <c r="E28" s="17"/>
      <c r="F28" s="17"/>
      <c r="G28" s="17"/>
      <c r="H28" s="17"/>
      <c r="I28" s="17"/>
      <c r="J28" s="17"/>
      <c r="K28" s="17"/>
      <c r="L28" s="17"/>
      <c r="M28" s="17"/>
      <c r="N28" s="17"/>
      <c r="O28" s="17"/>
      <c r="P28" s="17"/>
      <c r="Q28" s="17"/>
      <c r="R28" s="17"/>
      <c r="S28" s="22" cm="1">
        <f t="array" ref="S28">IFERROR(_xlfn.LET(
_xlpm.razine,'SME Model'!$B$37:$B$43,
_xlpm.bodovi,'SME Model'!$C$37:$P$43,
_xlpm.odabir,E28:R28,
_xlpm.redovi,MATCH(_xlpm.odabir,_xlpm.razine,0),
_xlpm.stupci,_xlfn.SEQUENCE(1,14),
SUM(INDEX(_xlpm.bodovi,_xlpm.redovi,_xlpm.stupci))
),0)</f>
        <v>0</v>
      </c>
      <c r="T28" s="58">
        <f>IF(S28&lt;1,0,_xlfn.XLOOKUP(S28,'SME Model'!$E$49:$E$54,'SME Model'!$B$49:$B$54,"Greška",-1,1))</f>
        <v>0</v>
      </c>
    </row>
    <row r="29" spans="2:20" ht="40.200000000000003" customHeight="1">
      <c r="B29" s="57">
        <f t="shared" si="0"/>
        <v>20</v>
      </c>
      <c r="C29" s="19"/>
      <c r="D29" s="16"/>
      <c r="E29" s="17"/>
      <c r="F29" s="17"/>
      <c r="G29" s="17"/>
      <c r="H29" s="17"/>
      <c r="I29" s="17"/>
      <c r="J29" s="17"/>
      <c r="K29" s="17"/>
      <c r="L29" s="17"/>
      <c r="M29" s="17"/>
      <c r="N29" s="17"/>
      <c r="O29" s="17"/>
      <c r="P29" s="17"/>
      <c r="Q29" s="17"/>
      <c r="R29" s="17"/>
      <c r="S29" s="22" cm="1">
        <f t="array" ref="S29">IFERROR(_xlfn.LET(
_xlpm.razine,'SME Model'!$B$37:$B$43,
_xlpm.bodovi,'SME Model'!$C$37:$P$43,
_xlpm.odabir,E29:R29,
_xlpm.redovi,MATCH(_xlpm.odabir,_xlpm.razine,0),
_xlpm.stupci,_xlfn.SEQUENCE(1,14),
SUM(INDEX(_xlpm.bodovi,_xlpm.redovi,_xlpm.stupci))
),0)</f>
        <v>0</v>
      </c>
      <c r="T29" s="58">
        <f>IF(S29&lt;1,0,_xlfn.XLOOKUP(S29,'SME Model'!$E$49:$E$54,'SME Model'!$B$49:$B$54,"Greška",-1,1))</f>
        <v>0</v>
      </c>
    </row>
    <row r="30" spans="2:20" ht="40.200000000000003" customHeight="1">
      <c r="B30" s="57">
        <f t="shared" si="0"/>
        <v>21</v>
      </c>
      <c r="C30" s="19"/>
      <c r="D30" s="16"/>
      <c r="E30" s="17"/>
      <c r="F30" s="17"/>
      <c r="G30" s="17"/>
      <c r="H30" s="17"/>
      <c r="I30" s="17"/>
      <c r="J30" s="17"/>
      <c r="K30" s="17"/>
      <c r="L30" s="17"/>
      <c r="M30" s="17"/>
      <c r="N30" s="17"/>
      <c r="O30" s="17"/>
      <c r="P30" s="17"/>
      <c r="Q30" s="17"/>
      <c r="R30" s="17"/>
      <c r="S30" s="22" cm="1">
        <f t="array" ref="S30">IFERROR(_xlfn.LET(
_xlpm.razine,'SME Model'!$B$37:$B$43,
_xlpm.bodovi,'SME Model'!$C$37:$P$43,
_xlpm.odabir,E30:R30,
_xlpm.redovi,MATCH(_xlpm.odabir,_xlpm.razine,0),
_xlpm.stupci,_xlfn.SEQUENCE(1,14),
SUM(INDEX(_xlpm.bodovi,_xlpm.redovi,_xlpm.stupci))
),0)</f>
        <v>0</v>
      </c>
      <c r="T30" s="58">
        <f>IF(S30&lt;1,0,_xlfn.XLOOKUP(S30,'SME Model'!$E$49:$E$54,'SME Model'!$B$49:$B$54,"Greška",-1,1))</f>
        <v>0</v>
      </c>
    </row>
    <row r="31" spans="2:20" ht="40.200000000000003" customHeight="1">
      <c r="B31" s="57">
        <f t="shared" si="0"/>
        <v>22</v>
      </c>
      <c r="C31" s="19"/>
      <c r="D31" s="16"/>
      <c r="E31" s="17"/>
      <c r="F31" s="17"/>
      <c r="G31" s="17"/>
      <c r="H31" s="17"/>
      <c r="I31" s="17"/>
      <c r="J31" s="17"/>
      <c r="K31" s="17"/>
      <c r="L31" s="17"/>
      <c r="M31" s="17"/>
      <c r="N31" s="17"/>
      <c r="O31" s="17"/>
      <c r="P31" s="17"/>
      <c r="Q31" s="17"/>
      <c r="R31" s="17"/>
      <c r="S31" s="22" cm="1">
        <f t="array" ref="S31">IFERROR(_xlfn.LET(
_xlpm.razine,'SME Model'!$B$37:$B$43,
_xlpm.bodovi,'SME Model'!$C$37:$P$43,
_xlpm.odabir,E31:R31,
_xlpm.redovi,MATCH(_xlpm.odabir,_xlpm.razine,0),
_xlpm.stupci,_xlfn.SEQUENCE(1,14),
SUM(INDEX(_xlpm.bodovi,_xlpm.redovi,_xlpm.stupci))
),0)</f>
        <v>0</v>
      </c>
      <c r="T31" s="58">
        <f>IF(S31&lt;1,0,_xlfn.XLOOKUP(S31,'SME Model'!$E$49:$E$54,'SME Model'!$B$49:$B$54,"Greška",-1,1))</f>
        <v>0</v>
      </c>
    </row>
    <row r="32" spans="2:20" ht="40.200000000000003" customHeight="1">
      <c r="B32" s="57">
        <f t="shared" si="0"/>
        <v>23</v>
      </c>
      <c r="C32" s="19"/>
      <c r="D32" s="16"/>
      <c r="E32" s="17"/>
      <c r="F32" s="17"/>
      <c r="G32" s="17"/>
      <c r="H32" s="17"/>
      <c r="I32" s="17"/>
      <c r="J32" s="17"/>
      <c r="K32" s="17"/>
      <c r="L32" s="17"/>
      <c r="M32" s="17"/>
      <c r="N32" s="17"/>
      <c r="O32" s="17"/>
      <c r="P32" s="17"/>
      <c r="Q32" s="17"/>
      <c r="R32" s="17"/>
      <c r="S32" s="22" cm="1">
        <f t="array" ref="S32">IFERROR(_xlfn.LET(
_xlpm.razine,'SME Model'!$B$37:$B$43,
_xlpm.bodovi,'SME Model'!$C$37:$P$43,
_xlpm.odabir,E32:R32,
_xlpm.redovi,MATCH(_xlpm.odabir,_xlpm.razine,0),
_xlpm.stupci,_xlfn.SEQUENCE(1,14),
SUM(INDEX(_xlpm.bodovi,_xlpm.redovi,_xlpm.stupci))
),0)</f>
        <v>0</v>
      </c>
      <c r="T32" s="58">
        <f>IF(S32&lt;1,0,_xlfn.XLOOKUP(S32,'SME Model'!$E$49:$E$54,'SME Model'!$B$49:$B$54,"Greška",-1,1))</f>
        <v>0</v>
      </c>
    </row>
    <row r="33" spans="2:20" ht="40.200000000000003" customHeight="1">
      <c r="B33" s="57">
        <f t="shared" si="0"/>
        <v>24</v>
      </c>
      <c r="C33" s="19"/>
      <c r="D33" s="16"/>
      <c r="E33" s="17"/>
      <c r="F33" s="17"/>
      <c r="G33" s="17"/>
      <c r="H33" s="17"/>
      <c r="I33" s="17"/>
      <c r="J33" s="17"/>
      <c r="K33" s="17"/>
      <c r="L33" s="17"/>
      <c r="M33" s="17"/>
      <c r="N33" s="17"/>
      <c r="O33" s="17"/>
      <c r="P33" s="17"/>
      <c r="Q33" s="17"/>
      <c r="R33" s="17"/>
      <c r="S33" s="22" cm="1">
        <f t="array" ref="S33">IFERROR(_xlfn.LET(
_xlpm.razine,'SME Model'!$B$37:$B$43,
_xlpm.bodovi,'SME Model'!$C$37:$P$43,
_xlpm.odabir,E33:R33,
_xlpm.redovi,MATCH(_xlpm.odabir,_xlpm.razine,0),
_xlpm.stupci,_xlfn.SEQUENCE(1,14),
SUM(INDEX(_xlpm.bodovi,_xlpm.redovi,_xlpm.stupci))
),0)</f>
        <v>0</v>
      </c>
      <c r="T33" s="58">
        <f>IF(S33&lt;1,0,_xlfn.XLOOKUP(S33,'SME Model'!$E$49:$E$54,'SME Model'!$B$49:$B$54,"Greška",-1,1))</f>
        <v>0</v>
      </c>
    </row>
    <row r="34" spans="2:20" ht="40.200000000000003" customHeight="1">
      <c r="B34" s="57">
        <f t="shared" si="0"/>
        <v>25</v>
      </c>
      <c r="C34" s="19"/>
      <c r="D34" s="16"/>
      <c r="E34" s="17"/>
      <c r="F34" s="17"/>
      <c r="G34" s="17"/>
      <c r="H34" s="17"/>
      <c r="I34" s="17"/>
      <c r="J34" s="17"/>
      <c r="K34" s="17"/>
      <c r="L34" s="17"/>
      <c r="M34" s="17"/>
      <c r="N34" s="17"/>
      <c r="O34" s="17"/>
      <c r="P34" s="17"/>
      <c r="Q34" s="17"/>
      <c r="R34" s="17"/>
      <c r="S34" s="22" cm="1">
        <f t="array" ref="S34">IFERROR(_xlfn.LET(
_xlpm.razine,'SME Model'!$B$37:$B$43,
_xlpm.bodovi,'SME Model'!$C$37:$P$43,
_xlpm.odabir,E34:R34,
_xlpm.redovi,MATCH(_xlpm.odabir,_xlpm.razine,0),
_xlpm.stupci,_xlfn.SEQUENCE(1,14),
SUM(INDEX(_xlpm.bodovi,_xlpm.redovi,_xlpm.stupci))
),0)</f>
        <v>0</v>
      </c>
      <c r="T34" s="58">
        <f>IF(S34&lt;1,0,_xlfn.XLOOKUP(S34,'SME Model'!$E$49:$E$54,'SME Model'!$B$49:$B$54,"Greška",-1,1))</f>
        <v>0</v>
      </c>
    </row>
    <row r="35" spans="2:20" ht="40.200000000000003" customHeight="1">
      <c r="B35" s="57">
        <f t="shared" si="0"/>
        <v>26</v>
      </c>
      <c r="C35" s="19"/>
      <c r="D35" s="16"/>
      <c r="E35" s="17"/>
      <c r="F35" s="17"/>
      <c r="G35" s="17"/>
      <c r="H35" s="17"/>
      <c r="I35" s="17"/>
      <c r="J35" s="17"/>
      <c r="K35" s="17"/>
      <c r="L35" s="17"/>
      <c r="M35" s="17"/>
      <c r="N35" s="17"/>
      <c r="O35" s="17"/>
      <c r="P35" s="17"/>
      <c r="Q35" s="17"/>
      <c r="R35" s="17"/>
      <c r="S35" s="22" cm="1">
        <f t="array" ref="S35">IFERROR(_xlfn.LET(
_xlpm.razine,'SME Model'!$B$37:$B$43,
_xlpm.bodovi,'SME Model'!$C$37:$P$43,
_xlpm.odabir,E35:R35,
_xlpm.redovi,MATCH(_xlpm.odabir,_xlpm.razine,0),
_xlpm.stupci,_xlfn.SEQUENCE(1,14),
SUM(INDEX(_xlpm.bodovi,_xlpm.redovi,_xlpm.stupci))
),0)</f>
        <v>0</v>
      </c>
      <c r="T35" s="58">
        <f>IF(S35&lt;1,0,_xlfn.XLOOKUP(S35,'SME Model'!$E$49:$E$54,'SME Model'!$B$49:$B$54,"Greška",-1,1))</f>
        <v>0</v>
      </c>
    </row>
    <row r="36" spans="2:20" ht="40.200000000000003" customHeight="1">
      <c r="B36" s="57">
        <f t="shared" si="0"/>
        <v>27</v>
      </c>
      <c r="C36" s="19"/>
      <c r="D36" s="16"/>
      <c r="E36" s="17"/>
      <c r="F36" s="17"/>
      <c r="G36" s="17"/>
      <c r="H36" s="17"/>
      <c r="I36" s="17"/>
      <c r="J36" s="17"/>
      <c r="K36" s="17"/>
      <c r="L36" s="17"/>
      <c r="M36" s="17"/>
      <c r="N36" s="17"/>
      <c r="O36" s="17"/>
      <c r="P36" s="17"/>
      <c r="Q36" s="17"/>
      <c r="R36" s="17"/>
      <c r="S36" s="22" cm="1">
        <f t="array" ref="S36">IFERROR(_xlfn.LET(
_xlpm.razine,'SME Model'!$B$37:$B$43,
_xlpm.bodovi,'SME Model'!$C$37:$P$43,
_xlpm.odabir,E36:R36,
_xlpm.redovi,MATCH(_xlpm.odabir,_xlpm.razine,0),
_xlpm.stupci,_xlfn.SEQUENCE(1,14),
SUM(INDEX(_xlpm.bodovi,_xlpm.redovi,_xlpm.stupci))
),0)</f>
        <v>0</v>
      </c>
      <c r="T36" s="58">
        <f>IF(S36&lt;1,0,_xlfn.XLOOKUP(S36,'SME Model'!$E$49:$E$54,'SME Model'!$B$49:$B$54,"Greška",-1,1))</f>
        <v>0</v>
      </c>
    </row>
    <row r="37" spans="2:20" ht="40.200000000000003" customHeight="1">
      <c r="B37" s="57">
        <f t="shared" si="0"/>
        <v>28</v>
      </c>
      <c r="C37" s="19"/>
      <c r="D37" s="16"/>
      <c r="E37" s="17"/>
      <c r="F37" s="17"/>
      <c r="G37" s="17"/>
      <c r="H37" s="17"/>
      <c r="I37" s="17"/>
      <c r="J37" s="17"/>
      <c r="K37" s="17"/>
      <c r="L37" s="17"/>
      <c r="M37" s="17"/>
      <c r="N37" s="17"/>
      <c r="O37" s="17"/>
      <c r="P37" s="17"/>
      <c r="Q37" s="17"/>
      <c r="R37" s="17"/>
      <c r="S37" s="22" cm="1">
        <f t="array" ref="S37">IFERROR(_xlfn.LET(
_xlpm.razine,'SME Model'!$B$37:$B$43,
_xlpm.bodovi,'SME Model'!$C$37:$P$43,
_xlpm.odabir,E37:R37,
_xlpm.redovi,MATCH(_xlpm.odabir,_xlpm.razine,0),
_xlpm.stupci,_xlfn.SEQUENCE(1,14),
SUM(INDEX(_xlpm.bodovi,_xlpm.redovi,_xlpm.stupci))
),0)</f>
        <v>0</v>
      </c>
      <c r="T37" s="58">
        <f>IF(S37&lt;1,0,_xlfn.XLOOKUP(S37,'SME Model'!$E$49:$E$54,'SME Model'!$B$49:$B$54,"Greška",-1,1))</f>
        <v>0</v>
      </c>
    </row>
    <row r="38" spans="2:20" ht="40.200000000000003" customHeight="1">
      <c r="B38" s="57">
        <f t="shared" si="0"/>
        <v>29</v>
      </c>
      <c r="C38" s="19"/>
      <c r="D38" s="16"/>
      <c r="E38" s="17"/>
      <c r="F38" s="17"/>
      <c r="G38" s="17"/>
      <c r="H38" s="17"/>
      <c r="I38" s="17"/>
      <c r="J38" s="17"/>
      <c r="K38" s="17"/>
      <c r="L38" s="17"/>
      <c r="M38" s="17"/>
      <c r="N38" s="17"/>
      <c r="O38" s="17"/>
      <c r="P38" s="17"/>
      <c r="Q38" s="17"/>
      <c r="R38" s="17"/>
      <c r="S38" s="22" cm="1">
        <f t="array" ref="S38">IFERROR(_xlfn.LET(
_xlpm.razine,'SME Model'!$B$37:$B$43,
_xlpm.bodovi,'SME Model'!$C$37:$P$43,
_xlpm.odabir,E38:R38,
_xlpm.redovi,MATCH(_xlpm.odabir,_xlpm.razine,0),
_xlpm.stupci,_xlfn.SEQUENCE(1,14),
SUM(INDEX(_xlpm.bodovi,_xlpm.redovi,_xlpm.stupci))
),0)</f>
        <v>0</v>
      </c>
      <c r="T38" s="58">
        <f>IF(S38&lt;1,0,_xlfn.XLOOKUP(S38,'SME Model'!$E$49:$E$54,'SME Model'!$B$49:$B$54,"Greška",-1,1))</f>
        <v>0</v>
      </c>
    </row>
    <row r="39" spans="2:20" ht="40.200000000000003" customHeight="1">
      <c r="B39" s="62">
        <f t="shared" si="0"/>
        <v>30</v>
      </c>
      <c r="C39" s="63"/>
      <c r="D39" s="64"/>
      <c r="E39" s="65"/>
      <c r="F39" s="65"/>
      <c r="G39" s="65"/>
      <c r="H39" s="65"/>
      <c r="I39" s="65"/>
      <c r="J39" s="65"/>
      <c r="K39" s="65"/>
      <c r="L39" s="65"/>
      <c r="M39" s="65"/>
      <c r="N39" s="65"/>
      <c r="O39" s="65"/>
      <c r="P39" s="65"/>
      <c r="Q39" s="65"/>
      <c r="R39" s="65"/>
      <c r="S39" s="60" cm="1">
        <f t="array" ref="S39">IFERROR(_xlfn.LET(
_xlpm.razine,'SME Model'!$B$37:$B$43,
_xlpm.bodovi,'SME Model'!$C$37:$P$43,
_xlpm.odabir,E39:R39,
_xlpm.redovi,MATCH(_xlpm.odabir,_xlpm.razine,0),
_xlpm.stupci,_xlfn.SEQUENCE(1,14),
SUM(INDEX(_xlpm.bodovi,_xlpm.redovi,_xlpm.stupci))
),0)</f>
        <v>0</v>
      </c>
      <c r="T39" s="61">
        <f>IF(S39&lt;1,0,_xlfn.XLOOKUP(S39,'SME Model'!$E$49:$E$54,'SME Model'!$B$49:$B$54,"Greška",-1,1))</f>
        <v>0</v>
      </c>
    </row>
    <row r="41" spans="2:20" ht="28.2" customHeight="1"/>
    <row r="47" spans="2:20" ht="40.200000000000003" customHeight="1"/>
  </sheetData>
  <protectedRanges>
    <protectedRange sqref="B10:R207" name="Range1"/>
  </protectedRanges>
  <mergeCells count="8">
    <mergeCell ref="Q8:R8"/>
    <mergeCell ref="B1:T1"/>
    <mergeCell ref="B2:T2"/>
    <mergeCell ref="B3:T3"/>
    <mergeCell ref="E8:I8"/>
    <mergeCell ref="J8:M8"/>
    <mergeCell ref="N8:P8"/>
    <mergeCell ref="B4:T4"/>
  </mergeCells>
  <conditionalFormatting sqref="S1:S1048576">
    <cfRule type="cellIs" dxfId="8" priority="3" operator="equal">
      <formula>0</formula>
    </cfRule>
  </conditionalFormatting>
  <conditionalFormatting sqref="T1:T6 T9:T1048576">
    <cfRule type="cellIs" dxfId="7" priority="2" operator="equal">
      <formula>0</formula>
    </cfRule>
  </conditionalFormatting>
  <conditionalFormatting sqref="T7:T8">
    <cfRule type="cellIs" dxfId="6" priority="1" operator="equal">
      <formula>0</formula>
    </cfRule>
  </conditionalFormatting>
  <dataValidations count="1">
    <dataValidation type="list" allowBlank="1" showInputMessage="1" showErrorMessage="1" sqref="E10:R39" xr:uid="{AF99BD7D-3D17-402D-B792-44467F736EAC}">
      <formula1>"L0,L1,L2,L3,L4,L5,L6"</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A9246-C542-442C-BF07-70A7C31DD099}">
  <sheetPr codeName="Sheet1">
    <tabColor rgb="FFFF0000"/>
  </sheetPr>
  <dimension ref="B2:T76"/>
  <sheetViews>
    <sheetView showGridLines="0" zoomScale="90" zoomScaleNormal="90" workbookViewId="0">
      <pane xSplit="3" ySplit="7" topLeftCell="G8" activePane="bottomRight" state="frozen"/>
      <selection pane="topRight" activeCell="D1" sqref="D1"/>
      <selection pane="bottomLeft" activeCell="A7" sqref="A7"/>
      <selection pane="bottomRight" activeCell="T8" sqref="T8"/>
    </sheetView>
  </sheetViews>
  <sheetFormatPr defaultColWidth="9.109375" defaultRowHeight="14.4"/>
  <cols>
    <col min="1" max="1" width="1" style="171" customWidth="1"/>
    <col min="2" max="2" width="4.109375" style="171" customWidth="1"/>
    <col min="3" max="3" width="23.109375" style="171" customWidth="1"/>
    <col min="4" max="4" width="33.44140625" style="171" customWidth="1"/>
    <col min="5" max="5" width="14.5546875" style="171" customWidth="1"/>
    <col min="6" max="6" width="18.33203125" style="171" customWidth="1"/>
    <col min="7" max="7" width="16.44140625" style="171" customWidth="1"/>
    <col min="8" max="8" width="18.109375" style="171" customWidth="1"/>
    <col min="9" max="9" width="19.88671875" style="171" customWidth="1"/>
    <col min="10" max="10" width="12.109375" style="171" customWidth="1"/>
    <col min="11" max="11" width="15.6640625" style="171" customWidth="1"/>
    <col min="12" max="12" width="15.5546875" style="171" customWidth="1"/>
    <col min="13" max="13" width="9" style="171" customWidth="1"/>
    <col min="14" max="14" width="12.44140625" style="171" customWidth="1"/>
    <col min="15" max="15" width="15.6640625" style="171" customWidth="1"/>
    <col min="16" max="16" width="11.5546875" style="171" customWidth="1"/>
    <col min="17" max="18" width="18.44140625" style="171" customWidth="1"/>
    <col min="19" max="19" width="13" style="171" customWidth="1"/>
    <col min="20" max="20" width="11.109375" style="171" customWidth="1"/>
    <col min="21" max="16384" width="9.109375" style="171"/>
  </cols>
  <sheetData>
    <row r="2" spans="2:20" ht="21">
      <c r="B2" s="321" t="s">
        <v>251</v>
      </c>
      <c r="C2" s="321"/>
      <c r="D2" s="321"/>
      <c r="E2" s="321"/>
      <c r="F2" s="321"/>
      <c r="G2" s="321"/>
      <c r="H2" s="321"/>
      <c r="I2" s="321"/>
      <c r="J2" s="321"/>
      <c r="K2" s="321"/>
      <c r="L2" s="321"/>
      <c r="M2" s="321"/>
      <c r="N2" s="321"/>
      <c r="O2" s="321"/>
      <c r="P2" s="321"/>
      <c r="Q2" s="321"/>
      <c r="R2" s="321"/>
      <c r="S2" s="321"/>
      <c r="T2" s="321"/>
    </row>
    <row r="3" spans="2:20" ht="21">
      <c r="B3" s="228"/>
      <c r="C3" s="228"/>
      <c r="D3" s="228"/>
      <c r="E3" s="228"/>
      <c r="F3" s="228"/>
      <c r="G3" s="228"/>
      <c r="H3" s="228"/>
      <c r="I3" s="228"/>
      <c r="J3" s="228"/>
      <c r="K3" s="228"/>
      <c r="L3" s="228"/>
      <c r="M3" s="228"/>
      <c r="N3" s="228"/>
      <c r="O3" s="228"/>
      <c r="P3" s="228"/>
      <c r="Q3" s="228"/>
      <c r="R3" s="228"/>
      <c r="S3" s="228"/>
      <c r="T3" s="228"/>
    </row>
    <row r="4" spans="2:20" ht="36" customHeight="1" thickBot="1">
      <c r="B4" s="228"/>
      <c r="C4" s="228"/>
      <c r="D4" s="228"/>
      <c r="E4" s="228"/>
      <c r="F4" s="228"/>
      <c r="G4" s="228"/>
      <c r="H4" s="228"/>
      <c r="I4" s="228"/>
      <c r="J4" s="228"/>
      <c r="K4" s="228"/>
      <c r="L4" s="228"/>
      <c r="M4" s="228"/>
      <c r="N4" s="228"/>
      <c r="O4" s="228"/>
      <c r="P4" s="228"/>
      <c r="Q4" s="228"/>
      <c r="R4" s="228"/>
      <c r="S4" s="228"/>
      <c r="T4" s="228"/>
    </row>
    <row r="5" spans="2:20" ht="15" thickBot="1">
      <c r="B5" s="229"/>
      <c r="C5" s="230"/>
      <c r="D5" s="231"/>
      <c r="E5" s="232">
        <v>1</v>
      </c>
      <c r="F5" s="232">
        <v>2</v>
      </c>
      <c r="G5" s="232">
        <v>3</v>
      </c>
      <c r="H5" s="232">
        <v>4</v>
      </c>
      <c r="I5" s="232">
        <v>5</v>
      </c>
      <c r="J5" s="232">
        <v>6</v>
      </c>
      <c r="K5" s="232">
        <v>7</v>
      </c>
      <c r="L5" s="232">
        <v>8</v>
      </c>
      <c r="M5" s="232">
        <v>9</v>
      </c>
      <c r="N5" s="232">
        <v>10</v>
      </c>
      <c r="O5" s="232">
        <v>11</v>
      </c>
      <c r="P5" s="232">
        <v>12</v>
      </c>
      <c r="Q5" s="232">
        <v>13</v>
      </c>
      <c r="R5" s="232">
        <v>14</v>
      </c>
      <c r="S5" s="233"/>
      <c r="T5" s="233"/>
    </row>
    <row r="6" spans="2:20">
      <c r="B6" s="234"/>
      <c r="C6" s="232"/>
      <c r="D6" s="235"/>
      <c r="E6" s="322" t="s">
        <v>160</v>
      </c>
      <c r="F6" s="322"/>
      <c r="G6" s="322"/>
      <c r="H6" s="322"/>
      <c r="I6" s="323"/>
      <c r="J6" s="324" t="s">
        <v>159</v>
      </c>
      <c r="K6" s="325"/>
      <c r="L6" s="325"/>
      <c r="M6" s="326"/>
      <c r="N6" s="327" t="s">
        <v>158</v>
      </c>
      <c r="O6" s="328"/>
      <c r="P6" s="329"/>
      <c r="Q6" s="330" t="s">
        <v>157</v>
      </c>
      <c r="R6" s="331"/>
      <c r="S6" s="233"/>
      <c r="T6" s="233"/>
    </row>
    <row r="7" spans="2:20" ht="44.25" customHeight="1" thickBot="1">
      <c r="B7" s="236" t="s">
        <v>60</v>
      </c>
      <c r="C7" s="237" t="s">
        <v>276</v>
      </c>
      <c r="D7" s="238" t="s">
        <v>138</v>
      </c>
      <c r="E7" s="239" t="s">
        <v>68</v>
      </c>
      <c r="F7" s="239" t="s">
        <v>121</v>
      </c>
      <c r="G7" s="239" t="s">
        <v>122</v>
      </c>
      <c r="H7" s="239" t="s">
        <v>123</v>
      </c>
      <c r="I7" s="240" t="s">
        <v>124</v>
      </c>
      <c r="J7" s="241" t="s">
        <v>125</v>
      </c>
      <c r="K7" s="239" t="s">
        <v>126</v>
      </c>
      <c r="L7" s="239" t="s">
        <v>127</v>
      </c>
      <c r="M7" s="240" t="s">
        <v>128</v>
      </c>
      <c r="N7" s="241" t="s">
        <v>129</v>
      </c>
      <c r="O7" s="239" t="s">
        <v>130</v>
      </c>
      <c r="P7" s="240" t="s">
        <v>131</v>
      </c>
      <c r="Q7" s="242" t="s">
        <v>163</v>
      </c>
      <c r="R7" s="242" t="s">
        <v>162</v>
      </c>
      <c r="S7" s="243" t="s">
        <v>15</v>
      </c>
      <c r="T7" s="244" t="s">
        <v>78</v>
      </c>
    </row>
    <row r="8" spans="2:20" ht="40.200000000000003" customHeight="1">
      <c r="B8" s="245">
        <v>1</v>
      </c>
      <c r="C8" s="246"/>
      <c r="D8" s="247"/>
      <c r="E8" s="220"/>
      <c r="F8" s="220"/>
      <c r="G8" s="220"/>
      <c r="H8" s="220"/>
      <c r="I8" s="220"/>
      <c r="J8" s="220"/>
      <c r="K8" s="220"/>
      <c r="L8" s="220"/>
      <c r="M8" s="220"/>
      <c r="N8" s="220"/>
      <c r="O8" s="220"/>
      <c r="P8" s="220"/>
      <c r="Q8" s="220"/>
      <c r="R8" s="220"/>
      <c r="S8" s="248" cm="1">
        <f t="array" ref="S8">IFERROR(_xlfn.LET(
_xlpm.razine,'SME Model'!$B$37:$B$43,
_xlpm.bodovi,'SME Model'!$C$37:$P$43,
_xlpm.odabir,E8:R8,
_xlpm.redovi,MATCH(_xlpm.odabir,_xlpm.razine,0),
_xlpm.stupci,_xlfn.SEQUENCE(1,14),
SUM(INDEX(_xlpm.bodovi,_xlpm.redovi,_xlpm.stupci))
),0)</f>
        <v>0</v>
      </c>
      <c r="T8" s="249">
        <f>IF(S8&lt;1,0,_xlfn.XLOOKUP(S8,'SME Model'!$E$49:$E$54,'SME Model'!$B$49:$B$54,"Greška",-1,1))</f>
        <v>0</v>
      </c>
    </row>
    <row r="9" spans="2:20" ht="40.200000000000003" customHeight="1">
      <c r="B9" s="250">
        <f>B8+1</f>
        <v>2</v>
      </c>
      <c r="C9" s="251"/>
      <c r="D9" s="218"/>
      <c r="E9" s="220"/>
      <c r="F9" s="220"/>
      <c r="G9" s="220"/>
      <c r="H9" s="220"/>
      <c r="I9" s="220"/>
      <c r="J9" s="220"/>
      <c r="K9" s="220"/>
      <c r="L9" s="220"/>
      <c r="M9" s="220"/>
      <c r="N9" s="220"/>
      <c r="O9" s="220"/>
      <c r="P9" s="220"/>
      <c r="Q9" s="220"/>
      <c r="R9" s="220"/>
      <c r="S9" s="248" cm="1">
        <f t="array" ref="S9">IFERROR(_xlfn.LET(
_xlpm.razine,'SME Model'!$B$37:$B$43,
_xlpm.bodovi,'SME Model'!$C$37:$P$43,
_xlpm.odabir,E9:R9,
_xlpm.redovi,MATCH(_xlpm.odabir,_xlpm.razine,0),
_xlpm.stupci,_xlfn.SEQUENCE(1,14),
SUM(INDEX(_xlpm.bodovi,_xlpm.redovi,_xlpm.stupci))
),0)</f>
        <v>0</v>
      </c>
      <c r="T9" s="249">
        <f>IF(S9&lt;1,0,_xlfn.XLOOKUP(S9,'SME Model'!$E$49:$E$54,'SME Model'!$B$49:$B$54,"Greška",-1,1))</f>
        <v>0</v>
      </c>
    </row>
    <row r="10" spans="2:20" ht="40.200000000000003" customHeight="1">
      <c r="B10" s="250">
        <f t="shared" ref="B10:B37" si="0">B9+1</f>
        <v>3</v>
      </c>
      <c r="C10" s="251"/>
      <c r="D10" s="218"/>
      <c r="E10" s="220"/>
      <c r="F10" s="220"/>
      <c r="G10" s="220"/>
      <c r="H10" s="220"/>
      <c r="I10" s="220"/>
      <c r="J10" s="220"/>
      <c r="K10" s="220"/>
      <c r="L10" s="220"/>
      <c r="M10" s="220"/>
      <c r="N10" s="220"/>
      <c r="O10" s="220"/>
      <c r="P10" s="220"/>
      <c r="Q10" s="220"/>
      <c r="R10" s="220"/>
      <c r="S10" s="248" cm="1">
        <f t="array" ref="S10">IFERROR(_xlfn.LET(
_xlpm.razine,'SME Model'!$B$37:$B$43,
_xlpm.bodovi,'SME Model'!$C$37:$P$43,
_xlpm.odabir,E10:R10,
_xlpm.redovi,MATCH(_xlpm.odabir,_xlpm.razine,0),
_xlpm.stupci,_xlfn.SEQUENCE(1,14),
SUM(INDEX(_xlpm.bodovi,_xlpm.redovi,_xlpm.stupci))
),0)</f>
        <v>0</v>
      </c>
      <c r="T10" s="249">
        <f>IF(S10&lt;1,0,_xlfn.XLOOKUP(S10,'SME Model'!$E$49:$E$54,'SME Model'!$B$49:$B$54,"Greška",-1,1))</f>
        <v>0</v>
      </c>
    </row>
    <row r="11" spans="2:20" ht="40.200000000000003" customHeight="1">
      <c r="B11" s="250">
        <f t="shared" si="0"/>
        <v>4</v>
      </c>
      <c r="C11" s="251"/>
      <c r="D11" s="218"/>
      <c r="E11" s="220"/>
      <c r="F11" s="220"/>
      <c r="G11" s="220"/>
      <c r="H11" s="220"/>
      <c r="I11" s="220"/>
      <c r="J11" s="220"/>
      <c r="K11" s="220"/>
      <c r="L11" s="220"/>
      <c r="M11" s="220"/>
      <c r="N11" s="220"/>
      <c r="O11" s="220"/>
      <c r="P11" s="220"/>
      <c r="Q11" s="220"/>
      <c r="R11" s="220"/>
      <c r="S11" s="248" cm="1">
        <f t="array" ref="S11">IFERROR(_xlfn.LET(
_xlpm.razine,'SME Model'!$B$37:$B$43,
_xlpm.bodovi,'SME Model'!$C$37:$P$43,
_xlpm.odabir,E11:R11,
_xlpm.redovi,MATCH(_xlpm.odabir,_xlpm.razine,0),
_xlpm.stupci,_xlfn.SEQUENCE(1,14),
SUM(INDEX(_xlpm.bodovi,_xlpm.redovi,_xlpm.stupci))
),0)</f>
        <v>0</v>
      </c>
      <c r="T11" s="249">
        <f>IF(S11&lt;1,0,_xlfn.XLOOKUP(S11,'SME Model'!$E$49:$E$54,'SME Model'!$B$49:$B$54,"Greška",-1,1))</f>
        <v>0</v>
      </c>
    </row>
    <row r="12" spans="2:20" ht="40.200000000000003" customHeight="1">
      <c r="B12" s="250">
        <f t="shared" si="0"/>
        <v>5</v>
      </c>
      <c r="C12" s="251"/>
      <c r="D12" s="218"/>
      <c r="E12" s="220"/>
      <c r="F12" s="220"/>
      <c r="G12" s="220"/>
      <c r="H12" s="220"/>
      <c r="I12" s="220"/>
      <c r="J12" s="220"/>
      <c r="K12" s="220"/>
      <c r="L12" s="220"/>
      <c r="M12" s="220"/>
      <c r="N12" s="220"/>
      <c r="O12" s="220"/>
      <c r="P12" s="220"/>
      <c r="Q12" s="220"/>
      <c r="R12" s="220"/>
      <c r="S12" s="248" cm="1">
        <f t="array" ref="S12">IFERROR(_xlfn.LET(
_xlpm.razine,'SME Model'!$B$37:$B$43,
_xlpm.bodovi,'SME Model'!$C$37:$P$43,
_xlpm.odabir,E12:R12,
_xlpm.redovi,MATCH(_xlpm.odabir,_xlpm.razine,0),
_xlpm.stupci,_xlfn.SEQUENCE(1,14),
SUM(INDEX(_xlpm.bodovi,_xlpm.redovi,_xlpm.stupci))
),0)</f>
        <v>0</v>
      </c>
      <c r="T12" s="249">
        <f>IF(S12&lt;1,0,_xlfn.XLOOKUP(S12,'SME Model'!$E$49:$E$54,'SME Model'!$B$49:$B$54,"Greška",-1,1))</f>
        <v>0</v>
      </c>
    </row>
    <row r="13" spans="2:20" ht="40.200000000000003" customHeight="1">
      <c r="B13" s="250">
        <f t="shared" si="0"/>
        <v>6</v>
      </c>
      <c r="C13" s="251"/>
      <c r="D13" s="218"/>
      <c r="E13" s="220"/>
      <c r="F13" s="220"/>
      <c r="G13" s="220"/>
      <c r="H13" s="220"/>
      <c r="I13" s="220"/>
      <c r="J13" s="220"/>
      <c r="K13" s="220"/>
      <c r="L13" s="220"/>
      <c r="M13" s="220"/>
      <c r="N13" s="220"/>
      <c r="O13" s="220"/>
      <c r="P13" s="220"/>
      <c r="Q13" s="220"/>
      <c r="R13" s="220"/>
      <c r="S13" s="248" cm="1">
        <f t="array" ref="S13">IFERROR(_xlfn.LET(
_xlpm.razine,'SME Model'!$B$37:$B$43,
_xlpm.bodovi,'SME Model'!$C$37:$P$43,
_xlpm.odabir,E13:R13,
_xlpm.redovi,MATCH(_xlpm.odabir,_xlpm.razine,0),
_xlpm.stupci,_xlfn.SEQUENCE(1,14),
SUM(INDEX(_xlpm.bodovi,_xlpm.redovi,_xlpm.stupci))
),0)</f>
        <v>0</v>
      </c>
      <c r="T13" s="249">
        <f>IF(S13&lt;1,0,_xlfn.XLOOKUP(S13,'SME Model'!$E$49:$E$54,'SME Model'!$B$49:$B$54,"Greška",-1,1))</f>
        <v>0</v>
      </c>
    </row>
    <row r="14" spans="2:20" ht="40.200000000000003" customHeight="1">
      <c r="B14" s="250">
        <f t="shared" si="0"/>
        <v>7</v>
      </c>
      <c r="C14" s="251"/>
      <c r="D14" s="218"/>
      <c r="E14" s="220"/>
      <c r="F14" s="220"/>
      <c r="G14" s="220"/>
      <c r="H14" s="220"/>
      <c r="I14" s="220"/>
      <c r="J14" s="220"/>
      <c r="K14" s="220"/>
      <c r="L14" s="220"/>
      <c r="M14" s="220"/>
      <c r="N14" s="220"/>
      <c r="O14" s="220"/>
      <c r="P14" s="220"/>
      <c r="Q14" s="220"/>
      <c r="R14" s="220"/>
      <c r="S14" s="248" cm="1">
        <f t="array" ref="S14">IFERROR(_xlfn.LET(
_xlpm.razine,'SME Model'!$B$37:$B$43,
_xlpm.bodovi,'SME Model'!$C$37:$P$43,
_xlpm.odabir,E14:R14,
_xlpm.redovi,MATCH(_xlpm.odabir,_xlpm.razine,0),
_xlpm.stupci,_xlfn.SEQUENCE(1,14),
SUM(INDEX(_xlpm.bodovi,_xlpm.redovi,_xlpm.stupci))
),0)</f>
        <v>0</v>
      </c>
      <c r="T14" s="249">
        <f>IF(S14&lt;1,0,_xlfn.XLOOKUP(S14,'SME Model'!$E$49:$E$54,'SME Model'!$B$49:$B$54,"Greška",-1,1))</f>
        <v>0</v>
      </c>
    </row>
    <row r="15" spans="2:20" ht="40.200000000000003" customHeight="1">
      <c r="B15" s="250">
        <f t="shared" si="0"/>
        <v>8</v>
      </c>
      <c r="C15" s="251"/>
      <c r="D15" s="218"/>
      <c r="E15" s="220"/>
      <c r="F15" s="220"/>
      <c r="G15" s="220"/>
      <c r="H15" s="220"/>
      <c r="I15" s="220"/>
      <c r="J15" s="220"/>
      <c r="K15" s="220"/>
      <c r="L15" s="220"/>
      <c r="M15" s="220"/>
      <c r="N15" s="220"/>
      <c r="O15" s="220"/>
      <c r="P15" s="220"/>
      <c r="Q15" s="220"/>
      <c r="R15" s="220"/>
      <c r="S15" s="248" cm="1">
        <f t="array" ref="S15">IFERROR(_xlfn.LET(
_xlpm.razine,'SME Model'!$B$37:$B$43,
_xlpm.bodovi,'SME Model'!$C$37:$P$43,
_xlpm.odabir,E15:R15,
_xlpm.redovi,MATCH(_xlpm.odabir,_xlpm.razine,0),
_xlpm.stupci,_xlfn.SEQUENCE(1,14),
SUM(INDEX(_xlpm.bodovi,_xlpm.redovi,_xlpm.stupci))
),0)</f>
        <v>0</v>
      </c>
      <c r="T15" s="249">
        <f>IF(S15&lt;1,0,_xlfn.XLOOKUP(S15,'SME Model'!$E$49:$E$54,'SME Model'!$B$49:$B$54,"Greška",-1,1))</f>
        <v>0</v>
      </c>
    </row>
    <row r="16" spans="2:20" ht="40.200000000000003" customHeight="1">
      <c r="B16" s="250">
        <f t="shared" si="0"/>
        <v>9</v>
      </c>
      <c r="C16" s="251"/>
      <c r="D16" s="218"/>
      <c r="E16" s="220"/>
      <c r="F16" s="220"/>
      <c r="G16" s="220"/>
      <c r="H16" s="220"/>
      <c r="I16" s="220"/>
      <c r="J16" s="220"/>
      <c r="K16" s="220"/>
      <c r="L16" s="220"/>
      <c r="M16" s="220"/>
      <c r="N16" s="220"/>
      <c r="O16" s="220"/>
      <c r="P16" s="220"/>
      <c r="Q16" s="220"/>
      <c r="R16" s="220"/>
      <c r="S16" s="248" cm="1">
        <f t="array" ref="S16">IFERROR(_xlfn.LET(
_xlpm.razine,'SME Model'!$B$37:$B$43,
_xlpm.bodovi,'SME Model'!$C$37:$P$43,
_xlpm.odabir,E16:R16,
_xlpm.redovi,MATCH(_xlpm.odabir,_xlpm.razine,0),
_xlpm.stupci,_xlfn.SEQUENCE(1,14),
SUM(INDEX(_xlpm.bodovi,_xlpm.redovi,_xlpm.stupci))
),0)</f>
        <v>0</v>
      </c>
      <c r="T16" s="249">
        <f>IF(S16&lt;1,0,_xlfn.XLOOKUP(S16,'SME Model'!$E$49:$E$54,'SME Model'!$B$49:$B$54,"Greška",-1,1))</f>
        <v>0</v>
      </c>
    </row>
    <row r="17" spans="2:20" ht="40.200000000000003" customHeight="1">
      <c r="B17" s="250">
        <f t="shared" si="0"/>
        <v>10</v>
      </c>
      <c r="C17" s="251"/>
      <c r="D17" s="218"/>
      <c r="E17" s="220"/>
      <c r="F17" s="220"/>
      <c r="G17" s="220"/>
      <c r="H17" s="220"/>
      <c r="I17" s="220"/>
      <c r="J17" s="220"/>
      <c r="K17" s="220"/>
      <c r="L17" s="220"/>
      <c r="M17" s="220"/>
      <c r="N17" s="220"/>
      <c r="O17" s="220"/>
      <c r="P17" s="220"/>
      <c r="Q17" s="220"/>
      <c r="R17" s="220"/>
      <c r="S17" s="248" cm="1">
        <f t="array" ref="S17">IFERROR(_xlfn.LET(
_xlpm.razine,'SME Model'!$B$37:$B$43,
_xlpm.bodovi,'SME Model'!$C$37:$P$43,
_xlpm.odabir,E17:R17,
_xlpm.redovi,MATCH(_xlpm.odabir,_xlpm.razine,0),
_xlpm.stupci,_xlfn.SEQUENCE(1,14),
SUM(INDEX(_xlpm.bodovi,_xlpm.redovi,_xlpm.stupci))
),0)</f>
        <v>0</v>
      </c>
      <c r="T17" s="249">
        <f>IF(S17&lt;1,0,_xlfn.XLOOKUP(S17,'SME Model'!$E$49:$E$54,'SME Model'!$B$49:$B$54,"Greška",-1,1))</f>
        <v>0</v>
      </c>
    </row>
    <row r="18" spans="2:20" ht="40.200000000000003" customHeight="1">
      <c r="B18" s="250">
        <f t="shared" si="0"/>
        <v>11</v>
      </c>
      <c r="C18" s="251"/>
      <c r="D18" s="218"/>
      <c r="E18" s="220"/>
      <c r="F18" s="220"/>
      <c r="G18" s="220"/>
      <c r="H18" s="220"/>
      <c r="I18" s="220"/>
      <c r="J18" s="220"/>
      <c r="K18" s="220"/>
      <c r="L18" s="220"/>
      <c r="M18" s="220"/>
      <c r="N18" s="220"/>
      <c r="O18" s="220"/>
      <c r="P18" s="220"/>
      <c r="Q18" s="220"/>
      <c r="R18" s="220"/>
      <c r="S18" s="248" cm="1">
        <f t="array" ref="S18">IFERROR(_xlfn.LET(
_xlpm.razine,'SME Model'!$B$37:$B$43,
_xlpm.bodovi,'SME Model'!$C$37:$P$43,
_xlpm.odabir,E18:R18,
_xlpm.redovi,MATCH(_xlpm.odabir,_xlpm.razine,0),
_xlpm.stupci,_xlfn.SEQUENCE(1,14),
SUM(INDEX(_xlpm.bodovi,_xlpm.redovi,_xlpm.stupci))
),0)</f>
        <v>0</v>
      </c>
      <c r="T18" s="249">
        <f>IF(S18&lt;1,0,_xlfn.XLOOKUP(S18,'SME Model'!$E$49:$E$54,'SME Model'!$B$49:$B$54,"Greška",-1,1))</f>
        <v>0</v>
      </c>
    </row>
    <row r="19" spans="2:20" ht="40.200000000000003" customHeight="1">
      <c r="B19" s="250">
        <f t="shared" si="0"/>
        <v>12</v>
      </c>
      <c r="C19" s="251"/>
      <c r="D19" s="218"/>
      <c r="E19" s="220"/>
      <c r="F19" s="220"/>
      <c r="G19" s="220"/>
      <c r="H19" s="220"/>
      <c r="I19" s="220"/>
      <c r="J19" s="220"/>
      <c r="K19" s="220"/>
      <c r="L19" s="220"/>
      <c r="M19" s="220"/>
      <c r="N19" s="220"/>
      <c r="O19" s="220"/>
      <c r="P19" s="220"/>
      <c r="Q19" s="220"/>
      <c r="R19" s="220"/>
      <c r="S19" s="248" cm="1">
        <f t="array" ref="S19">IFERROR(_xlfn.LET(
_xlpm.razine,'SME Model'!$B$37:$B$43,
_xlpm.bodovi,'SME Model'!$C$37:$P$43,
_xlpm.odabir,E19:R19,
_xlpm.redovi,MATCH(_xlpm.odabir,_xlpm.razine,0),
_xlpm.stupci,_xlfn.SEQUENCE(1,14),
SUM(INDEX(_xlpm.bodovi,_xlpm.redovi,_xlpm.stupci))
),0)</f>
        <v>0</v>
      </c>
      <c r="T19" s="249">
        <f>IF(S19&lt;1,0,_xlfn.XLOOKUP(S19,'SME Model'!$E$49:$E$54,'SME Model'!$B$49:$B$54,"Greška",-1,1))</f>
        <v>0</v>
      </c>
    </row>
    <row r="20" spans="2:20" ht="40.200000000000003" customHeight="1">
      <c r="B20" s="250">
        <f t="shared" si="0"/>
        <v>13</v>
      </c>
      <c r="C20" s="251"/>
      <c r="D20" s="218"/>
      <c r="E20" s="220"/>
      <c r="F20" s="220"/>
      <c r="G20" s="220"/>
      <c r="H20" s="220"/>
      <c r="I20" s="220"/>
      <c r="J20" s="220"/>
      <c r="K20" s="220"/>
      <c r="L20" s="220"/>
      <c r="M20" s="220"/>
      <c r="N20" s="220"/>
      <c r="O20" s="220"/>
      <c r="P20" s="220"/>
      <c r="Q20" s="220"/>
      <c r="R20" s="220"/>
      <c r="S20" s="248" cm="1">
        <f t="array" ref="S20">IFERROR(_xlfn.LET(
_xlpm.razine,'SME Model'!$B$37:$B$43,
_xlpm.bodovi,'SME Model'!$C$37:$P$43,
_xlpm.odabir,E20:R20,
_xlpm.redovi,MATCH(_xlpm.odabir,_xlpm.razine,0),
_xlpm.stupci,_xlfn.SEQUENCE(1,14),
SUM(INDEX(_xlpm.bodovi,_xlpm.redovi,_xlpm.stupci))
),0)</f>
        <v>0</v>
      </c>
      <c r="T20" s="249">
        <f>IF(S20&lt;1,0,_xlfn.XLOOKUP(S20,'SME Model'!$E$49:$E$54,'SME Model'!$B$49:$B$54,"Greška",-1,1))</f>
        <v>0</v>
      </c>
    </row>
    <row r="21" spans="2:20" ht="40.200000000000003" customHeight="1">
      <c r="B21" s="250">
        <f t="shared" si="0"/>
        <v>14</v>
      </c>
      <c r="C21" s="251"/>
      <c r="D21" s="218"/>
      <c r="E21" s="220"/>
      <c r="F21" s="220"/>
      <c r="G21" s="220"/>
      <c r="H21" s="220"/>
      <c r="I21" s="220"/>
      <c r="J21" s="220"/>
      <c r="K21" s="220"/>
      <c r="L21" s="220"/>
      <c r="M21" s="220"/>
      <c r="N21" s="220"/>
      <c r="O21" s="220"/>
      <c r="P21" s="220"/>
      <c r="Q21" s="220"/>
      <c r="R21" s="220"/>
      <c r="S21" s="248" cm="1">
        <f t="array" ref="S21">IFERROR(_xlfn.LET(
_xlpm.razine,'SME Model'!$B$37:$B$43,
_xlpm.bodovi,'SME Model'!$C$37:$P$43,
_xlpm.odabir,E21:R21,
_xlpm.redovi,MATCH(_xlpm.odabir,_xlpm.razine,0),
_xlpm.stupci,_xlfn.SEQUENCE(1,14),
SUM(INDEX(_xlpm.bodovi,_xlpm.redovi,_xlpm.stupci))
),0)</f>
        <v>0</v>
      </c>
      <c r="T21" s="249">
        <f>IF(S21&lt;1,0,_xlfn.XLOOKUP(S21,'SME Model'!$E$49:$E$54,'SME Model'!$B$49:$B$54,"Greška",-1,1))</f>
        <v>0</v>
      </c>
    </row>
    <row r="22" spans="2:20" ht="40.200000000000003" customHeight="1">
      <c r="B22" s="250">
        <f t="shared" si="0"/>
        <v>15</v>
      </c>
      <c r="C22" s="251"/>
      <c r="D22" s="218"/>
      <c r="E22" s="220"/>
      <c r="F22" s="220"/>
      <c r="G22" s="220"/>
      <c r="H22" s="220"/>
      <c r="I22" s="220"/>
      <c r="J22" s="220"/>
      <c r="K22" s="220"/>
      <c r="L22" s="220"/>
      <c r="M22" s="220"/>
      <c r="N22" s="220"/>
      <c r="O22" s="220"/>
      <c r="P22" s="220"/>
      <c r="Q22" s="220"/>
      <c r="R22" s="220"/>
      <c r="S22" s="248" cm="1">
        <f t="array" ref="S22">IFERROR(_xlfn.LET(
_xlpm.razine,'SME Model'!$B$37:$B$43,
_xlpm.bodovi,'SME Model'!$C$37:$P$43,
_xlpm.odabir,E22:R22,
_xlpm.redovi,MATCH(_xlpm.odabir,_xlpm.razine,0),
_xlpm.stupci,_xlfn.SEQUENCE(1,14),
SUM(INDEX(_xlpm.bodovi,_xlpm.redovi,_xlpm.stupci))
),0)</f>
        <v>0</v>
      </c>
      <c r="T22" s="249">
        <f>IF(S22&lt;1,0,_xlfn.XLOOKUP(S22,'SME Model'!$E$49:$E$54,'SME Model'!$B$49:$B$54,"Greška",-1,1))</f>
        <v>0</v>
      </c>
    </row>
    <row r="23" spans="2:20" ht="40.200000000000003" customHeight="1">
      <c r="B23" s="250">
        <f t="shared" si="0"/>
        <v>16</v>
      </c>
      <c r="C23" s="251"/>
      <c r="D23" s="218"/>
      <c r="E23" s="220"/>
      <c r="F23" s="220"/>
      <c r="G23" s="220"/>
      <c r="H23" s="220"/>
      <c r="I23" s="220"/>
      <c r="J23" s="220"/>
      <c r="K23" s="220"/>
      <c r="L23" s="220"/>
      <c r="M23" s="220"/>
      <c r="N23" s="220"/>
      <c r="O23" s="220"/>
      <c r="P23" s="220"/>
      <c r="Q23" s="220"/>
      <c r="R23" s="220"/>
      <c r="S23" s="248" cm="1">
        <f t="array" ref="S23">IFERROR(_xlfn.LET(
_xlpm.razine,'SME Model'!$B$37:$B$43,
_xlpm.bodovi,'SME Model'!$C$37:$P$43,
_xlpm.odabir,E23:R23,
_xlpm.redovi,MATCH(_xlpm.odabir,_xlpm.razine,0),
_xlpm.stupci,_xlfn.SEQUENCE(1,14),
SUM(INDEX(_xlpm.bodovi,_xlpm.redovi,_xlpm.stupci))
),0)</f>
        <v>0</v>
      </c>
      <c r="T23" s="249">
        <f>IF(S23&lt;1,0,_xlfn.XLOOKUP(S23,'SME Model'!$E$49:$E$54,'SME Model'!$B$49:$B$54,"Greška",-1,1))</f>
        <v>0</v>
      </c>
    </row>
    <row r="24" spans="2:20" ht="40.200000000000003" customHeight="1">
      <c r="B24" s="250">
        <f t="shared" si="0"/>
        <v>17</v>
      </c>
      <c r="C24" s="251"/>
      <c r="D24" s="218"/>
      <c r="E24" s="220"/>
      <c r="F24" s="220"/>
      <c r="G24" s="220"/>
      <c r="H24" s="220"/>
      <c r="I24" s="220"/>
      <c r="J24" s="220"/>
      <c r="K24" s="220"/>
      <c r="L24" s="220"/>
      <c r="M24" s="220"/>
      <c r="N24" s="220"/>
      <c r="O24" s="220"/>
      <c r="P24" s="220"/>
      <c r="Q24" s="220"/>
      <c r="R24" s="220"/>
      <c r="S24" s="248" cm="1">
        <f t="array" ref="S24">IFERROR(_xlfn.LET(
_xlpm.razine,'SME Model'!$B$37:$B$43,
_xlpm.bodovi,'SME Model'!$C$37:$P$43,
_xlpm.odabir,E24:R24,
_xlpm.redovi,MATCH(_xlpm.odabir,_xlpm.razine,0),
_xlpm.stupci,_xlfn.SEQUENCE(1,14),
SUM(INDEX(_xlpm.bodovi,_xlpm.redovi,_xlpm.stupci))
),0)</f>
        <v>0</v>
      </c>
      <c r="T24" s="249">
        <f>IF(S24&lt;1,0,_xlfn.XLOOKUP(S24,'SME Model'!$E$49:$E$54,'SME Model'!$B$49:$B$54,"Greška",-1,1))</f>
        <v>0</v>
      </c>
    </row>
    <row r="25" spans="2:20" ht="40.200000000000003" customHeight="1">
      <c r="B25" s="250">
        <f t="shared" si="0"/>
        <v>18</v>
      </c>
      <c r="C25" s="251"/>
      <c r="D25" s="218"/>
      <c r="E25" s="220"/>
      <c r="F25" s="220"/>
      <c r="G25" s="220"/>
      <c r="H25" s="220"/>
      <c r="I25" s="220"/>
      <c r="J25" s="220"/>
      <c r="K25" s="220"/>
      <c r="L25" s="220"/>
      <c r="M25" s="220"/>
      <c r="N25" s="220"/>
      <c r="O25" s="220"/>
      <c r="P25" s="220"/>
      <c r="Q25" s="220"/>
      <c r="R25" s="220"/>
      <c r="S25" s="248" cm="1">
        <f t="array" ref="S25">IFERROR(_xlfn.LET(
_xlpm.razine,'SME Model'!$B$37:$B$43,
_xlpm.bodovi,'SME Model'!$C$37:$P$43,
_xlpm.odabir,E25:R25,
_xlpm.redovi,MATCH(_xlpm.odabir,_xlpm.razine,0),
_xlpm.stupci,_xlfn.SEQUENCE(1,14),
SUM(INDEX(_xlpm.bodovi,_xlpm.redovi,_xlpm.stupci))
),0)</f>
        <v>0</v>
      </c>
      <c r="T25" s="249">
        <f>IF(S25&lt;1,0,_xlfn.XLOOKUP(S25,'SME Model'!$E$49:$E$54,'SME Model'!$B$49:$B$54,"Greška",-1,1))</f>
        <v>0</v>
      </c>
    </row>
    <row r="26" spans="2:20" ht="40.200000000000003" customHeight="1">
      <c r="B26" s="250">
        <f t="shared" si="0"/>
        <v>19</v>
      </c>
      <c r="C26" s="251"/>
      <c r="D26" s="218"/>
      <c r="E26" s="220"/>
      <c r="F26" s="220"/>
      <c r="G26" s="220"/>
      <c r="H26" s="220"/>
      <c r="I26" s="220"/>
      <c r="J26" s="220"/>
      <c r="K26" s="220"/>
      <c r="L26" s="220"/>
      <c r="M26" s="220"/>
      <c r="N26" s="220"/>
      <c r="O26" s="220"/>
      <c r="P26" s="220"/>
      <c r="Q26" s="220"/>
      <c r="R26" s="220"/>
      <c r="S26" s="248" cm="1">
        <f t="array" ref="S26">IFERROR(_xlfn.LET(
_xlpm.razine,'SME Model'!$B$37:$B$43,
_xlpm.bodovi,'SME Model'!$C$37:$P$43,
_xlpm.odabir,E26:R26,
_xlpm.redovi,MATCH(_xlpm.odabir,_xlpm.razine,0),
_xlpm.stupci,_xlfn.SEQUENCE(1,14),
SUM(INDEX(_xlpm.bodovi,_xlpm.redovi,_xlpm.stupci))
),0)</f>
        <v>0</v>
      </c>
      <c r="T26" s="249">
        <f>IF(S26&lt;1,0,_xlfn.XLOOKUP(S26,'SME Model'!$E$49:$E$54,'SME Model'!$B$49:$B$54,"Greška",-1,1))</f>
        <v>0</v>
      </c>
    </row>
    <row r="27" spans="2:20" ht="40.200000000000003" customHeight="1">
      <c r="B27" s="250">
        <f t="shared" si="0"/>
        <v>20</v>
      </c>
      <c r="C27" s="251"/>
      <c r="D27" s="218"/>
      <c r="E27" s="220"/>
      <c r="F27" s="220"/>
      <c r="G27" s="220"/>
      <c r="H27" s="220"/>
      <c r="I27" s="220"/>
      <c r="J27" s="220"/>
      <c r="K27" s="220"/>
      <c r="L27" s="220"/>
      <c r="M27" s="220"/>
      <c r="N27" s="220"/>
      <c r="O27" s="220"/>
      <c r="P27" s="220"/>
      <c r="Q27" s="220"/>
      <c r="R27" s="220"/>
      <c r="S27" s="248" cm="1">
        <f t="array" ref="S27">IFERROR(_xlfn.LET(
_xlpm.razine,'SME Model'!$B$37:$B$43,
_xlpm.bodovi,'SME Model'!$C$37:$P$43,
_xlpm.odabir,E27:R27,
_xlpm.redovi,MATCH(_xlpm.odabir,_xlpm.razine,0),
_xlpm.stupci,_xlfn.SEQUENCE(1,14),
SUM(INDEX(_xlpm.bodovi,_xlpm.redovi,_xlpm.stupci))
),0)</f>
        <v>0</v>
      </c>
      <c r="T27" s="249">
        <f>IF(S27&lt;1,0,_xlfn.XLOOKUP(S27,'SME Model'!$E$49:$E$54,'SME Model'!$B$49:$B$54,"Greška",-1,1))</f>
        <v>0</v>
      </c>
    </row>
    <row r="28" spans="2:20" ht="40.200000000000003" customHeight="1">
      <c r="B28" s="250">
        <f t="shared" si="0"/>
        <v>21</v>
      </c>
      <c r="C28" s="251"/>
      <c r="D28" s="218"/>
      <c r="E28" s="220"/>
      <c r="F28" s="220"/>
      <c r="G28" s="220"/>
      <c r="H28" s="220"/>
      <c r="I28" s="220"/>
      <c r="J28" s="220"/>
      <c r="K28" s="220"/>
      <c r="L28" s="220"/>
      <c r="M28" s="220"/>
      <c r="N28" s="220"/>
      <c r="O28" s="220"/>
      <c r="P28" s="220"/>
      <c r="Q28" s="220"/>
      <c r="R28" s="220"/>
      <c r="S28" s="248" cm="1">
        <f t="array" ref="S28">IFERROR(_xlfn.LET(
_xlpm.razine,'SME Model'!$B$37:$B$43,
_xlpm.bodovi,'SME Model'!$C$37:$P$43,
_xlpm.odabir,E28:R28,
_xlpm.redovi,MATCH(_xlpm.odabir,_xlpm.razine,0),
_xlpm.stupci,_xlfn.SEQUENCE(1,14),
SUM(INDEX(_xlpm.bodovi,_xlpm.redovi,_xlpm.stupci))
),0)</f>
        <v>0</v>
      </c>
      <c r="T28" s="249">
        <f>IF(S28&lt;1,0,_xlfn.XLOOKUP(S28,'SME Model'!$E$49:$E$54,'SME Model'!$B$49:$B$54,"Greška",-1,1))</f>
        <v>0</v>
      </c>
    </row>
    <row r="29" spans="2:20" ht="40.200000000000003" customHeight="1">
      <c r="B29" s="250">
        <f t="shared" si="0"/>
        <v>22</v>
      </c>
      <c r="C29" s="251"/>
      <c r="D29" s="218"/>
      <c r="E29" s="220"/>
      <c r="F29" s="220"/>
      <c r="G29" s="220"/>
      <c r="H29" s="220"/>
      <c r="I29" s="220"/>
      <c r="J29" s="220"/>
      <c r="K29" s="220"/>
      <c r="L29" s="220"/>
      <c r="M29" s="220"/>
      <c r="N29" s="220"/>
      <c r="O29" s="220"/>
      <c r="P29" s="220"/>
      <c r="Q29" s="220"/>
      <c r="R29" s="220"/>
      <c r="S29" s="248" cm="1">
        <f t="array" ref="S29">IFERROR(_xlfn.LET(
_xlpm.razine,'SME Model'!$B$37:$B$43,
_xlpm.bodovi,'SME Model'!$C$37:$P$43,
_xlpm.odabir,E29:R29,
_xlpm.redovi,MATCH(_xlpm.odabir,_xlpm.razine,0),
_xlpm.stupci,_xlfn.SEQUENCE(1,14),
SUM(INDEX(_xlpm.bodovi,_xlpm.redovi,_xlpm.stupci))
),0)</f>
        <v>0</v>
      </c>
      <c r="T29" s="249">
        <f>IF(S29&lt;1,0,_xlfn.XLOOKUP(S29,'SME Model'!$E$49:$E$54,'SME Model'!$B$49:$B$54,"Greška",-1,1))</f>
        <v>0</v>
      </c>
    </row>
    <row r="30" spans="2:20" ht="40.200000000000003" customHeight="1">
      <c r="B30" s="250">
        <f t="shared" si="0"/>
        <v>23</v>
      </c>
      <c r="C30" s="251"/>
      <c r="D30" s="218"/>
      <c r="E30" s="220"/>
      <c r="F30" s="220"/>
      <c r="G30" s="220"/>
      <c r="H30" s="220"/>
      <c r="I30" s="220"/>
      <c r="J30" s="220"/>
      <c r="K30" s="220"/>
      <c r="L30" s="220"/>
      <c r="M30" s="220"/>
      <c r="N30" s="220"/>
      <c r="O30" s="220"/>
      <c r="P30" s="220"/>
      <c r="Q30" s="220"/>
      <c r="R30" s="220"/>
      <c r="S30" s="248" cm="1">
        <f t="array" ref="S30">IFERROR(_xlfn.LET(
_xlpm.razine,'SME Model'!$B$37:$B$43,
_xlpm.bodovi,'SME Model'!$C$37:$P$43,
_xlpm.odabir,E30:R30,
_xlpm.redovi,MATCH(_xlpm.odabir,_xlpm.razine,0),
_xlpm.stupci,_xlfn.SEQUENCE(1,14),
SUM(INDEX(_xlpm.bodovi,_xlpm.redovi,_xlpm.stupci))
),0)</f>
        <v>0</v>
      </c>
      <c r="T30" s="249">
        <f>IF(S30&lt;1,0,_xlfn.XLOOKUP(S30,'SME Model'!$E$49:$E$54,'SME Model'!$B$49:$B$54,"Greška",-1,1))</f>
        <v>0</v>
      </c>
    </row>
    <row r="31" spans="2:20" ht="40.200000000000003" customHeight="1">
      <c r="B31" s="250">
        <f t="shared" si="0"/>
        <v>24</v>
      </c>
      <c r="C31" s="251"/>
      <c r="D31" s="218"/>
      <c r="E31" s="220"/>
      <c r="F31" s="220"/>
      <c r="G31" s="220"/>
      <c r="H31" s="220"/>
      <c r="I31" s="220"/>
      <c r="J31" s="220"/>
      <c r="K31" s="220"/>
      <c r="L31" s="220"/>
      <c r="M31" s="220"/>
      <c r="N31" s="220"/>
      <c r="O31" s="220"/>
      <c r="P31" s="220"/>
      <c r="Q31" s="220"/>
      <c r="R31" s="220"/>
      <c r="S31" s="248" cm="1">
        <f t="array" ref="S31">IFERROR(_xlfn.LET(
_xlpm.razine,'SME Model'!$B$37:$B$43,
_xlpm.bodovi,'SME Model'!$C$37:$P$43,
_xlpm.odabir,E31:R31,
_xlpm.redovi,MATCH(_xlpm.odabir,_xlpm.razine,0),
_xlpm.stupci,_xlfn.SEQUENCE(1,14),
SUM(INDEX(_xlpm.bodovi,_xlpm.redovi,_xlpm.stupci))
),0)</f>
        <v>0</v>
      </c>
      <c r="T31" s="249">
        <f>IF(S31&lt;1,0,_xlfn.XLOOKUP(S31,'SME Model'!$E$49:$E$54,'SME Model'!$B$49:$B$54,"Greška",-1,1))</f>
        <v>0</v>
      </c>
    </row>
    <row r="32" spans="2:20" ht="40.200000000000003" customHeight="1">
      <c r="B32" s="250">
        <f t="shared" si="0"/>
        <v>25</v>
      </c>
      <c r="C32" s="251"/>
      <c r="D32" s="218"/>
      <c r="E32" s="220"/>
      <c r="F32" s="220"/>
      <c r="G32" s="220"/>
      <c r="H32" s="220"/>
      <c r="I32" s="220"/>
      <c r="J32" s="220"/>
      <c r="K32" s="220"/>
      <c r="L32" s="220"/>
      <c r="M32" s="220"/>
      <c r="N32" s="220"/>
      <c r="O32" s="220"/>
      <c r="P32" s="220"/>
      <c r="Q32" s="220"/>
      <c r="R32" s="220"/>
      <c r="S32" s="248" cm="1">
        <f t="array" ref="S32">IFERROR(_xlfn.LET(
_xlpm.razine,'SME Model'!$B$37:$B$43,
_xlpm.bodovi,'SME Model'!$C$37:$P$43,
_xlpm.odabir,E32:R32,
_xlpm.redovi,MATCH(_xlpm.odabir,_xlpm.razine,0),
_xlpm.stupci,_xlfn.SEQUENCE(1,14),
SUM(INDEX(_xlpm.bodovi,_xlpm.redovi,_xlpm.stupci))
),0)</f>
        <v>0</v>
      </c>
      <c r="T32" s="249">
        <f>IF(S32&lt;1,0,_xlfn.XLOOKUP(S32,'SME Model'!$E$49:$E$54,'SME Model'!$B$49:$B$54,"Greška",-1,1))</f>
        <v>0</v>
      </c>
    </row>
    <row r="33" spans="2:20" ht="40.200000000000003" customHeight="1">
      <c r="B33" s="250">
        <f t="shared" si="0"/>
        <v>26</v>
      </c>
      <c r="C33" s="251"/>
      <c r="D33" s="218"/>
      <c r="E33" s="220"/>
      <c r="F33" s="220"/>
      <c r="G33" s="220"/>
      <c r="H33" s="220"/>
      <c r="I33" s="220"/>
      <c r="J33" s="220"/>
      <c r="K33" s="220"/>
      <c r="L33" s="220"/>
      <c r="M33" s="220"/>
      <c r="N33" s="220"/>
      <c r="O33" s="220"/>
      <c r="P33" s="220"/>
      <c r="Q33" s="220"/>
      <c r="R33" s="220"/>
      <c r="S33" s="248" cm="1">
        <f t="array" ref="S33">IFERROR(_xlfn.LET(
_xlpm.razine,'SME Model'!$B$37:$B$43,
_xlpm.bodovi,'SME Model'!$C$37:$P$43,
_xlpm.odabir,E33:R33,
_xlpm.redovi,MATCH(_xlpm.odabir,_xlpm.razine,0),
_xlpm.stupci,_xlfn.SEQUENCE(1,14),
SUM(INDEX(_xlpm.bodovi,_xlpm.redovi,_xlpm.stupci))
),0)</f>
        <v>0</v>
      </c>
      <c r="T33" s="249">
        <f>IF(S33&lt;1,0,_xlfn.XLOOKUP(S33,'SME Model'!$E$49:$E$54,'SME Model'!$B$49:$B$54,"Greška",-1,1))</f>
        <v>0</v>
      </c>
    </row>
    <row r="34" spans="2:20" ht="40.200000000000003" customHeight="1">
      <c r="B34" s="250">
        <f t="shared" si="0"/>
        <v>27</v>
      </c>
      <c r="C34" s="251"/>
      <c r="D34" s="218"/>
      <c r="E34" s="220"/>
      <c r="F34" s="220"/>
      <c r="G34" s="220"/>
      <c r="H34" s="220"/>
      <c r="I34" s="220"/>
      <c r="J34" s="220"/>
      <c r="K34" s="220"/>
      <c r="L34" s="220"/>
      <c r="M34" s="220"/>
      <c r="N34" s="220"/>
      <c r="O34" s="220"/>
      <c r="P34" s="220"/>
      <c r="Q34" s="220"/>
      <c r="R34" s="220"/>
      <c r="S34" s="248" cm="1">
        <f t="array" ref="S34">IFERROR(_xlfn.LET(
_xlpm.razine,'SME Model'!$B$37:$B$43,
_xlpm.bodovi,'SME Model'!$C$37:$P$43,
_xlpm.odabir,E34:R34,
_xlpm.redovi,MATCH(_xlpm.odabir,_xlpm.razine,0),
_xlpm.stupci,_xlfn.SEQUENCE(1,14),
SUM(INDEX(_xlpm.bodovi,_xlpm.redovi,_xlpm.stupci))
),0)</f>
        <v>0</v>
      </c>
      <c r="T34" s="249">
        <f>IF(S34&lt;1,0,_xlfn.XLOOKUP(S34,'SME Model'!$E$49:$E$54,'SME Model'!$B$49:$B$54,"Greška",-1,1))</f>
        <v>0</v>
      </c>
    </row>
    <row r="35" spans="2:20" ht="40.200000000000003" customHeight="1">
      <c r="B35" s="250">
        <f t="shared" si="0"/>
        <v>28</v>
      </c>
      <c r="C35" s="251"/>
      <c r="D35" s="218"/>
      <c r="E35" s="220"/>
      <c r="F35" s="220"/>
      <c r="G35" s="220"/>
      <c r="H35" s="220"/>
      <c r="I35" s="220"/>
      <c r="J35" s="220"/>
      <c r="K35" s="220"/>
      <c r="L35" s="220"/>
      <c r="M35" s="220"/>
      <c r="N35" s="220"/>
      <c r="O35" s="220"/>
      <c r="P35" s="220"/>
      <c r="Q35" s="220"/>
      <c r="R35" s="220"/>
      <c r="S35" s="248" cm="1">
        <f t="array" ref="S35">IFERROR(_xlfn.LET(
_xlpm.razine,'SME Model'!$B$37:$B$43,
_xlpm.bodovi,'SME Model'!$C$37:$P$43,
_xlpm.odabir,E35:R35,
_xlpm.redovi,MATCH(_xlpm.odabir,_xlpm.razine,0),
_xlpm.stupci,_xlfn.SEQUENCE(1,14),
SUM(INDEX(_xlpm.bodovi,_xlpm.redovi,_xlpm.stupci))
),0)</f>
        <v>0</v>
      </c>
      <c r="T35" s="249">
        <f>IF(S35&lt;1,0,_xlfn.XLOOKUP(S35,'SME Model'!$E$49:$E$54,'SME Model'!$B$49:$B$54,"Greška",-1,1))</f>
        <v>0</v>
      </c>
    </row>
    <row r="36" spans="2:20" ht="40.200000000000003" customHeight="1">
      <c r="B36" s="250">
        <f t="shared" si="0"/>
        <v>29</v>
      </c>
      <c r="C36" s="251"/>
      <c r="D36" s="218"/>
      <c r="E36" s="220"/>
      <c r="F36" s="220"/>
      <c r="G36" s="220"/>
      <c r="H36" s="220"/>
      <c r="I36" s="220"/>
      <c r="J36" s="220"/>
      <c r="K36" s="220"/>
      <c r="L36" s="220"/>
      <c r="M36" s="220"/>
      <c r="N36" s="220"/>
      <c r="O36" s="220"/>
      <c r="P36" s="220"/>
      <c r="Q36" s="220"/>
      <c r="R36" s="220"/>
      <c r="S36" s="248" cm="1">
        <f t="array" ref="S36">IFERROR(_xlfn.LET(
_xlpm.razine,'SME Model'!$B$37:$B$43,
_xlpm.bodovi,'SME Model'!$C$37:$P$43,
_xlpm.odabir,E36:R36,
_xlpm.redovi,MATCH(_xlpm.odabir,_xlpm.razine,0),
_xlpm.stupci,_xlfn.SEQUENCE(1,14),
SUM(INDEX(_xlpm.bodovi,_xlpm.redovi,_xlpm.stupci))
),0)</f>
        <v>0</v>
      </c>
      <c r="T36" s="249">
        <f>IF(S36&lt;1,0,_xlfn.XLOOKUP(S36,'SME Model'!$E$49:$E$54,'SME Model'!$B$49:$B$54,"Greška",-1,1))</f>
        <v>0</v>
      </c>
    </row>
    <row r="37" spans="2:20" ht="40.200000000000003" customHeight="1">
      <c r="B37" s="252">
        <f t="shared" si="0"/>
        <v>30</v>
      </c>
      <c r="C37" s="253"/>
      <c r="D37" s="254"/>
      <c r="E37" s="255"/>
      <c r="F37" s="255"/>
      <c r="G37" s="255"/>
      <c r="H37" s="255"/>
      <c r="I37" s="255"/>
      <c r="J37" s="255"/>
      <c r="K37" s="255"/>
      <c r="L37" s="255"/>
      <c r="M37" s="255"/>
      <c r="N37" s="255"/>
      <c r="O37" s="255"/>
      <c r="P37" s="255"/>
      <c r="Q37" s="255"/>
      <c r="R37" s="255"/>
      <c r="S37" s="256" cm="1">
        <f t="array" ref="S37">IFERROR(_xlfn.LET(
_xlpm.razine,'SME Model'!$B$37:$B$43,
_xlpm.bodovi,'SME Model'!$C$37:$P$43,
_xlpm.odabir,E37:R37,
_xlpm.redovi,MATCH(_xlpm.odabir,_xlpm.razine,0),
_xlpm.stupci,_xlfn.SEQUENCE(1,14),
SUM(INDEX(_xlpm.bodovi,_xlpm.redovi,_xlpm.stupci))
),0)</f>
        <v>0</v>
      </c>
      <c r="T37" s="257">
        <f>IF(S37&lt;1,0,_xlfn.XLOOKUP(S37,'SME Model'!$E$49:$E$54,'SME Model'!$B$49:$B$54,"Greška",-1,1))</f>
        <v>0</v>
      </c>
    </row>
    <row r="38" spans="2:20">
      <c r="B38" s="252">
        <f t="shared" ref="B38:B76" si="1">B37+1</f>
        <v>31</v>
      </c>
      <c r="C38" s="253"/>
      <c r="D38" s="254"/>
      <c r="E38" s="255"/>
      <c r="F38" s="255"/>
      <c r="G38" s="255"/>
      <c r="H38" s="255"/>
      <c r="I38" s="255"/>
      <c r="J38" s="255"/>
      <c r="K38" s="255"/>
      <c r="L38" s="255"/>
      <c r="M38" s="255"/>
      <c r="N38" s="255"/>
      <c r="O38" s="255"/>
      <c r="P38" s="255"/>
      <c r="Q38" s="255"/>
      <c r="R38" s="255"/>
      <c r="S38" s="256" cm="1">
        <f t="array" ref="S38">IFERROR(_xlfn.LET(
_xlpm.razine,'SME Model'!$B$37:$B$43,
_xlpm.bodovi,'SME Model'!$C$37:$P$43,
_xlpm.odabir,E38:R38,
_xlpm.redovi,MATCH(_xlpm.odabir,_xlpm.razine,0),
_xlpm.stupci,_xlfn.SEQUENCE(1,14),
SUM(INDEX(_xlpm.bodovi,_xlpm.redovi,_xlpm.stupci))
),0)</f>
        <v>0</v>
      </c>
      <c r="T38" s="257">
        <f>IF(S38&lt;1,0,_xlfn.XLOOKUP(S38,'SME Model'!$E$49:$E$54,'SME Model'!$B$49:$B$54,"Greška",-1,1))</f>
        <v>0</v>
      </c>
    </row>
    <row r="39" spans="2:20" ht="28.2" customHeight="1">
      <c r="B39" s="252">
        <f t="shared" si="1"/>
        <v>32</v>
      </c>
      <c r="C39" s="253"/>
      <c r="D39" s="254"/>
      <c r="E39" s="255"/>
      <c r="F39" s="255"/>
      <c r="G39" s="255"/>
      <c r="H39" s="255"/>
      <c r="I39" s="255"/>
      <c r="J39" s="255"/>
      <c r="K39" s="255"/>
      <c r="L39" s="255"/>
      <c r="M39" s="255"/>
      <c r="N39" s="255"/>
      <c r="O39" s="255"/>
      <c r="P39" s="255"/>
      <c r="Q39" s="255"/>
      <c r="R39" s="255"/>
      <c r="S39" s="256" cm="1">
        <f t="array" ref="S39">IFERROR(_xlfn.LET(
_xlpm.razine,'SME Model'!$B$37:$B$43,
_xlpm.bodovi,'SME Model'!$C$37:$P$43,
_xlpm.odabir,E39:R39,
_xlpm.redovi,MATCH(_xlpm.odabir,_xlpm.razine,0),
_xlpm.stupci,_xlfn.SEQUENCE(1,14),
SUM(INDEX(_xlpm.bodovi,_xlpm.redovi,_xlpm.stupci))
),0)</f>
        <v>0</v>
      </c>
      <c r="T39" s="257">
        <f>IF(S39&lt;1,0,_xlfn.XLOOKUP(S39,'SME Model'!$E$49:$E$54,'SME Model'!$B$49:$B$54,"Greška",-1,1))</f>
        <v>0</v>
      </c>
    </row>
    <row r="40" spans="2:20">
      <c r="B40" s="252">
        <f t="shared" si="1"/>
        <v>33</v>
      </c>
      <c r="C40" s="253"/>
      <c r="D40" s="254"/>
      <c r="E40" s="255"/>
      <c r="F40" s="255"/>
      <c r="G40" s="255"/>
      <c r="H40" s="255"/>
      <c r="I40" s="255"/>
      <c r="J40" s="255"/>
      <c r="K40" s="255"/>
      <c r="L40" s="255"/>
      <c r="M40" s="255"/>
      <c r="N40" s="255"/>
      <c r="O40" s="255"/>
      <c r="P40" s="255"/>
      <c r="Q40" s="255"/>
      <c r="R40" s="255"/>
      <c r="S40" s="256" cm="1">
        <f t="array" ref="S40">IFERROR(_xlfn.LET(
_xlpm.razine,'SME Model'!$B$37:$B$43,
_xlpm.bodovi,'SME Model'!$C$37:$P$43,
_xlpm.odabir,E40:R40,
_xlpm.redovi,MATCH(_xlpm.odabir,_xlpm.razine,0),
_xlpm.stupci,_xlfn.SEQUENCE(1,14),
SUM(INDEX(_xlpm.bodovi,_xlpm.redovi,_xlpm.stupci))
),0)</f>
        <v>0</v>
      </c>
      <c r="T40" s="257">
        <f>IF(S40&lt;1,0,_xlfn.XLOOKUP(S40,'SME Model'!$E$49:$E$54,'SME Model'!$B$49:$B$54,"Greška",-1,1))</f>
        <v>0</v>
      </c>
    </row>
    <row r="41" spans="2:20">
      <c r="B41" s="252">
        <f t="shared" si="1"/>
        <v>34</v>
      </c>
      <c r="C41" s="253"/>
      <c r="D41" s="254"/>
      <c r="E41" s="255"/>
      <c r="F41" s="255"/>
      <c r="G41" s="255"/>
      <c r="H41" s="255"/>
      <c r="I41" s="255"/>
      <c r="J41" s="255"/>
      <c r="K41" s="255"/>
      <c r="L41" s="255"/>
      <c r="M41" s="255"/>
      <c r="N41" s="255"/>
      <c r="O41" s="255"/>
      <c r="P41" s="255"/>
      <c r="Q41" s="255"/>
      <c r="R41" s="255"/>
      <c r="S41" s="256" cm="1">
        <f t="array" ref="S41">IFERROR(_xlfn.LET(
_xlpm.razine,'SME Model'!$B$37:$B$43,
_xlpm.bodovi,'SME Model'!$C$37:$P$43,
_xlpm.odabir,E41:R41,
_xlpm.redovi,MATCH(_xlpm.odabir,_xlpm.razine,0),
_xlpm.stupci,_xlfn.SEQUENCE(1,14),
SUM(INDEX(_xlpm.bodovi,_xlpm.redovi,_xlpm.stupci))
),0)</f>
        <v>0</v>
      </c>
      <c r="T41" s="257">
        <f>IF(S41&lt;1,0,_xlfn.XLOOKUP(S41,'SME Model'!$E$49:$E$54,'SME Model'!$B$49:$B$54,"Greška",-1,1))</f>
        <v>0</v>
      </c>
    </row>
    <row r="42" spans="2:20">
      <c r="B42" s="252">
        <f t="shared" si="1"/>
        <v>35</v>
      </c>
      <c r="C42" s="253"/>
      <c r="D42" s="254"/>
      <c r="E42" s="255"/>
      <c r="F42" s="255"/>
      <c r="G42" s="255"/>
      <c r="H42" s="255"/>
      <c r="I42" s="255"/>
      <c r="J42" s="255"/>
      <c r="K42" s="255"/>
      <c r="L42" s="255"/>
      <c r="M42" s="255"/>
      <c r="N42" s="255"/>
      <c r="O42" s="255"/>
      <c r="P42" s="255"/>
      <c r="Q42" s="255"/>
      <c r="R42" s="255"/>
      <c r="S42" s="256" cm="1">
        <f t="array" ref="S42">IFERROR(_xlfn.LET(
_xlpm.razine,'SME Model'!$B$37:$B$43,
_xlpm.bodovi,'SME Model'!$C$37:$P$43,
_xlpm.odabir,E42:R42,
_xlpm.redovi,MATCH(_xlpm.odabir,_xlpm.razine,0),
_xlpm.stupci,_xlfn.SEQUENCE(1,14),
SUM(INDEX(_xlpm.bodovi,_xlpm.redovi,_xlpm.stupci))
),0)</f>
        <v>0</v>
      </c>
      <c r="T42" s="257">
        <f>IF(S42&lt;1,0,_xlfn.XLOOKUP(S42,'SME Model'!$E$49:$E$54,'SME Model'!$B$49:$B$54,"Greška",-1,1))</f>
        <v>0</v>
      </c>
    </row>
    <row r="43" spans="2:20">
      <c r="B43" s="252">
        <f t="shared" si="1"/>
        <v>36</v>
      </c>
      <c r="C43" s="253"/>
      <c r="D43" s="254"/>
      <c r="E43" s="255"/>
      <c r="F43" s="255"/>
      <c r="G43" s="255"/>
      <c r="H43" s="255"/>
      <c r="I43" s="255"/>
      <c r="J43" s="255"/>
      <c r="K43" s="255"/>
      <c r="L43" s="255"/>
      <c r="M43" s="255"/>
      <c r="N43" s="255"/>
      <c r="O43" s="255"/>
      <c r="P43" s="255"/>
      <c r="Q43" s="255"/>
      <c r="R43" s="255"/>
      <c r="S43" s="256" cm="1">
        <f t="array" ref="S43">IFERROR(_xlfn.LET(
_xlpm.razine,'SME Model'!$B$37:$B$43,
_xlpm.bodovi,'SME Model'!$C$37:$P$43,
_xlpm.odabir,E43:R43,
_xlpm.redovi,MATCH(_xlpm.odabir,_xlpm.razine,0),
_xlpm.stupci,_xlfn.SEQUENCE(1,14),
SUM(INDEX(_xlpm.bodovi,_xlpm.redovi,_xlpm.stupci))
),0)</f>
        <v>0</v>
      </c>
      <c r="T43" s="257">
        <f>IF(S43&lt;1,0,_xlfn.XLOOKUP(S43,'SME Model'!$E$49:$E$54,'SME Model'!$B$49:$B$54,"Greška",-1,1))</f>
        <v>0</v>
      </c>
    </row>
    <row r="44" spans="2:20">
      <c r="B44" s="252">
        <f t="shared" si="1"/>
        <v>37</v>
      </c>
      <c r="C44" s="253"/>
      <c r="D44" s="254"/>
      <c r="E44" s="255"/>
      <c r="F44" s="255"/>
      <c r="G44" s="255"/>
      <c r="H44" s="255"/>
      <c r="I44" s="255"/>
      <c r="J44" s="255"/>
      <c r="K44" s="255"/>
      <c r="L44" s="255"/>
      <c r="M44" s="255"/>
      <c r="N44" s="255"/>
      <c r="O44" s="255"/>
      <c r="P44" s="255"/>
      <c r="Q44" s="255"/>
      <c r="R44" s="255"/>
      <c r="S44" s="256" cm="1">
        <f t="array" ref="S44">IFERROR(_xlfn.LET(
_xlpm.razine,'SME Model'!$B$37:$B$43,
_xlpm.bodovi,'SME Model'!$C$37:$P$43,
_xlpm.odabir,E44:R44,
_xlpm.redovi,MATCH(_xlpm.odabir,_xlpm.razine,0),
_xlpm.stupci,_xlfn.SEQUENCE(1,14),
SUM(INDEX(_xlpm.bodovi,_xlpm.redovi,_xlpm.stupci))
),0)</f>
        <v>0</v>
      </c>
      <c r="T44" s="257">
        <f>IF(S44&lt;1,0,_xlfn.XLOOKUP(S44,'SME Model'!$E$49:$E$54,'SME Model'!$B$49:$B$54,"Greška",-1,1))</f>
        <v>0</v>
      </c>
    </row>
    <row r="45" spans="2:20" ht="40.200000000000003" customHeight="1">
      <c r="B45" s="252">
        <f t="shared" si="1"/>
        <v>38</v>
      </c>
      <c r="C45" s="253"/>
      <c r="D45" s="254"/>
      <c r="E45" s="255"/>
      <c r="F45" s="255"/>
      <c r="G45" s="255"/>
      <c r="H45" s="255"/>
      <c r="I45" s="255"/>
      <c r="J45" s="255"/>
      <c r="K45" s="255"/>
      <c r="L45" s="255"/>
      <c r="M45" s="255"/>
      <c r="N45" s="255"/>
      <c r="O45" s="255"/>
      <c r="P45" s="255"/>
      <c r="Q45" s="255"/>
      <c r="R45" s="255"/>
      <c r="S45" s="256" cm="1">
        <f t="array" ref="S45">IFERROR(_xlfn.LET(
_xlpm.razine,'SME Model'!$B$37:$B$43,
_xlpm.bodovi,'SME Model'!$C$37:$P$43,
_xlpm.odabir,E45:R45,
_xlpm.redovi,MATCH(_xlpm.odabir,_xlpm.razine,0),
_xlpm.stupci,_xlfn.SEQUENCE(1,14),
SUM(INDEX(_xlpm.bodovi,_xlpm.redovi,_xlpm.stupci))
),0)</f>
        <v>0</v>
      </c>
      <c r="T45" s="257">
        <f>IF(S45&lt;1,0,_xlfn.XLOOKUP(S45,'SME Model'!$E$49:$E$54,'SME Model'!$B$49:$B$54,"Greška",-1,1))</f>
        <v>0</v>
      </c>
    </row>
    <row r="46" spans="2:20">
      <c r="B46" s="252">
        <f t="shared" si="1"/>
        <v>39</v>
      </c>
      <c r="C46" s="253"/>
      <c r="D46" s="254"/>
      <c r="E46" s="255"/>
      <c r="F46" s="255"/>
      <c r="G46" s="255"/>
      <c r="H46" s="255"/>
      <c r="I46" s="255"/>
      <c r="J46" s="255"/>
      <c r="K46" s="255"/>
      <c r="L46" s="255"/>
      <c r="M46" s="255"/>
      <c r="N46" s="255"/>
      <c r="O46" s="255"/>
      <c r="P46" s="255"/>
      <c r="Q46" s="255"/>
      <c r="R46" s="255"/>
      <c r="S46" s="256" cm="1">
        <f t="array" ref="S46">IFERROR(_xlfn.LET(
_xlpm.razine,'SME Model'!$B$37:$B$43,
_xlpm.bodovi,'SME Model'!$C$37:$P$43,
_xlpm.odabir,E46:R46,
_xlpm.redovi,MATCH(_xlpm.odabir,_xlpm.razine,0),
_xlpm.stupci,_xlfn.SEQUENCE(1,14),
SUM(INDEX(_xlpm.bodovi,_xlpm.redovi,_xlpm.stupci))
),0)</f>
        <v>0</v>
      </c>
      <c r="T46" s="257">
        <f>IF(S46&lt;1,0,_xlfn.XLOOKUP(S46,'SME Model'!$E$49:$E$54,'SME Model'!$B$49:$B$54,"Greška",-1,1))</f>
        <v>0</v>
      </c>
    </row>
    <row r="47" spans="2:20">
      <c r="B47" s="252">
        <f t="shared" si="1"/>
        <v>40</v>
      </c>
      <c r="C47" s="253"/>
      <c r="D47" s="254"/>
      <c r="E47" s="255"/>
      <c r="F47" s="255"/>
      <c r="G47" s="255"/>
      <c r="H47" s="255"/>
      <c r="I47" s="255"/>
      <c r="J47" s="255"/>
      <c r="K47" s="255"/>
      <c r="L47" s="255"/>
      <c r="M47" s="255"/>
      <c r="N47" s="255"/>
      <c r="O47" s="255"/>
      <c r="P47" s="255"/>
      <c r="Q47" s="255"/>
      <c r="R47" s="255"/>
      <c r="S47" s="256" cm="1">
        <f t="array" ref="S47">IFERROR(_xlfn.LET(
_xlpm.razine,'SME Model'!$B$37:$B$43,
_xlpm.bodovi,'SME Model'!$C$37:$P$43,
_xlpm.odabir,E47:R47,
_xlpm.redovi,MATCH(_xlpm.odabir,_xlpm.razine,0),
_xlpm.stupci,_xlfn.SEQUENCE(1,14),
SUM(INDEX(_xlpm.bodovi,_xlpm.redovi,_xlpm.stupci))
),0)</f>
        <v>0</v>
      </c>
      <c r="T47" s="257">
        <f>IF(S47&lt;1,0,_xlfn.XLOOKUP(S47,'SME Model'!$E$49:$E$54,'SME Model'!$B$49:$B$54,"Greška",-1,1))</f>
        <v>0</v>
      </c>
    </row>
    <row r="48" spans="2:20">
      <c r="B48" s="252">
        <f t="shared" si="1"/>
        <v>41</v>
      </c>
      <c r="C48" s="253"/>
      <c r="D48" s="254"/>
      <c r="E48" s="255"/>
      <c r="F48" s="255"/>
      <c r="G48" s="255"/>
      <c r="H48" s="255"/>
      <c r="I48" s="255"/>
      <c r="J48" s="255"/>
      <c r="K48" s="255"/>
      <c r="L48" s="255"/>
      <c r="M48" s="255"/>
      <c r="N48" s="255"/>
      <c r="O48" s="255"/>
      <c r="P48" s="255"/>
      <c r="Q48" s="255"/>
      <c r="R48" s="255"/>
      <c r="S48" s="256" cm="1">
        <f t="array" ref="S48">IFERROR(_xlfn.LET(
_xlpm.razine,'SME Model'!$B$37:$B$43,
_xlpm.bodovi,'SME Model'!$C$37:$P$43,
_xlpm.odabir,E48:R48,
_xlpm.redovi,MATCH(_xlpm.odabir,_xlpm.razine,0),
_xlpm.stupci,_xlfn.SEQUENCE(1,14),
SUM(INDEX(_xlpm.bodovi,_xlpm.redovi,_xlpm.stupci))
),0)</f>
        <v>0</v>
      </c>
      <c r="T48" s="257">
        <f>IF(S48&lt;1,0,_xlfn.XLOOKUP(S48,'SME Model'!$E$49:$E$54,'SME Model'!$B$49:$B$54,"Greška",-1,1))</f>
        <v>0</v>
      </c>
    </row>
    <row r="49" spans="2:20">
      <c r="B49" s="252">
        <f t="shared" si="1"/>
        <v>42</v>
      </c>
      <c r="C49" s="253"/>
      <c r="D49" s="254"/>
      <c r="E49" s="255"/>
      <c r="F49" s="255"/>
      <c r="G49" s="255"/>
      <c r="H49" s="255"/>
      <c r="I49" s="255"/>
      <c r="J49" s="255"/>
      <c r="K49" s="255"/>
      <c r="L49" s="255"/>
      <c r="M49" s="255"/>
      <c r="N49" s="255"/>
      <c r="O49" s="255"/>
      <c r="P49" s="255"/>
      <c r="Q49" s="255"/>
      <c r="R49" s="255"/>
      <c r="S49" s="256" cm="1">
        <f t="array" ref="S49">IFERROR(_xlfn.LET(
_xlpm.razine,'SME Model'!$B$37:$B$43,
_xlpm.bodovi,'SME Model'!$C$37:$P$43,
_xlpm.odabir,E49:R49,
_xlpm.redovi,MATCH(_xlpm.odabir,_xlpm.razine,0),
_xlpm.stupci,_xlfn.SEQUENCE(1,14),
SUM(INDEX(_xlpm.bodovi,_xlpm.redovi,_xlpm.stupci))
),0)</f>
        <v>0</v>
      </c>
      <c r="T49" s="257">
        <f>IF(S49&lt;1,0,_xlfn.XLOOKUP(S49,'SME Model'!$E$49:$E$54,'SME Model'!$B$49:$B$54,"Greška",-1,1))</f>
        <v>0</v>
      </c>
    </row>
    <row r="50" spans="2:20">
      <c r="B50" s="252">
        <f t="shared" si="1"/>
        <v>43</v>
      </c>
      <c r="C50" s="253"/>
      <c r="D50" s="254"/>
      <c r="E50" s="255"/>
      <c r="F50" s="255"/>
      <c r="G50" s="255"/>
      <c r="H50" s="255"/>
      <c r="I50" s="255"/>
      <c r="J50" s="255"/>
      <c r="K50" s="255"/>
      <c r="L50" s="255"/>
      <c r="M50" s="255"/>
      <c r="N50" s="255"/>
      <c r="O50" s="255"/>
      <c r="P50" s="255"/>
      <c r="Q50" s="255"/>
      <c r="R50" s="255"/>
      <c r="S50" s="256" cm="1">
        <f t="array" ref="S50">IFERROR(_xlfn.LET(
_xlpm.razine,'SME Model'!$B$37:$B$43,
_xlpm.bodovi,'SME Model'!$C$37:$P$43,
_xlpm.odabir,E50:R50,
_xlpm.redovi,MATCH(_xlpm.odabir,_xlpm.razine,0),
_xlpm.stupci,_xlfn.SEQUENCE(1,14),
SUM(INDEX(_xlpm.bodovi,_xlpm.redovi,_xlpm.stupci))
),0)</f>
        <v>0</v>
      </c>
      <c r="T50" s="257">
        <f>IF(S50&lt;1,0,_xlfn.XLOOKUP(S50,'SME Model'!$E$49:$E$54,'SME Model'!$B$49:$B$54,"Greška",-1,1))</f>
        <v>0</v>
      </c>
    </row>
    <row r="51" spans="2:20">
      <c r="B51" s="252">
        <f t="shared" si="1"/>
        <v>44</v>
      </c>
      <c r="C51" s="253"/>
      <c r="D51" s="254"/>
      <c r="E51" s="255"/>
      <c r="F51" s="255"/>
      <c r="G51" s="255"/>
      <c r="H51" s="255"/>
      <c r="I51" s="255"/>
      <c r="J51" s="255"/>
      <c r="K51" s="255"/>
      <c r="L51" s="255"/>
      <c r="M51" s="255"/>
      <c r="N51" s="255"/>
      <c r="O51" s="255"/>
      <c r="P51" s="255"/>
      <c r="Q51" s="255"/>
      <c r="R51" s="255"/>
      <c r="S51" s="256" cm="1">
        <f t="array" ref="S51">IFERROR(_xlfn.LET(
_xlpm.razine,'SME Model'!$B$37:$B$43,
_xlpm.bodovi,'SME Model'!$C$37:$P$43,
_xlpm.odabir,E51:R51,
_xlpm.redovi,MATCH(_xlpm.odabir,_xlpm.razine,0),
_xlpm.stupci,_xlfn.SEQUENCE(1,14),
SUM(INDEX(_xlpm.bodovi,_xlpm.redovi,_xlpm.stupci))
),0)</f>
        <v>0</v>
      </c>
      <c r="T51" s="257">
        <f>IF(S51&lt;1,0,_xlfn.XLOOKUP(S51,'SME Model'!$E$49:$E$54,'SME Model'!$B$49:$B$54,"Greška",-1,1))</f>
        <v>0</v>
      </c>
    </row>
    <row r="52" spans="2:20">
      <c r="B52" s="252">
        <f t="shared" si="1"/>
        <v>45</v>
      </c>
      <c r="C52" s="253"/>
      <c r="D52" s="254"/>
      <c r="E52" s="255"/>
      <c r="F52" s="255"/>
      <c r="G52" s="255"/>
      <c r="H52" s="255"/>
      <c r="I52" s="255"/>
      <c r="J52" s="255"/>
      <c r="K52" s="255"/>
      <c r="L52" s="255"/>
      <c r="M52" s="255"/>
      <c r="N52" s="255"/>
      <c r="O52" s="255"/>
      <c r="P52" s="255"/>
      <c r="Q52" s="255"/>
      <c r="R52" s="255"/>
      <c r="S52" s="256" cm="1">
        <f t="array" ref="S52">IFERROR(_xlfn.LET(
_xlpm.razine,'SME Model'!$B$37:$B$43,
_xlpm.bodovi,'SME Model'!$C$37:$P$43,
_xlpm.odabir,E52:R52,
_xlpm.redovi,MATCH(_xlpm.odabir,_xlpm.razine,0),
_xlpm.stupci,_xlfn.SEQUENCE(1,14),
SUM(INDEX(_xlpm.bodovi,_xlpm.redovi,_xlpm.stupci))
),0)</f>
        <v>0</v>
      </c>
      <c r="T52" s="257">
        <f>IF(S52&lt;1,0,_xlfn.XLOOKUP(S52,'SME Model'!$E$49:$E$54,'SME Model'!$B$49:$B$54,"Greška",-1,1))</f>
        <v>0</v>
      </c>
    </row>
    <row r="53" spans="2:20">
      <c r="B53" s="252">
        <f t="shared" si="1"/>
        <v>46</v>
      </c>
      <c r="C53" s="253"/>
      <c r="D53" s="254"/>
      <c r="E53" s="255"/>
      <c r="F53" s="255"/>
      <c r="G53" s="255"/>
      <c r="H53" s="255"/>
      <c r="I53" s="255"/>
      <c r="J53" s="255"/>
      <c r="K53" s="255"/>
      <c r="L53" s="255"/>
      <c r="M53" s="255"/>
      <c r="N53" s="255"/>
      <c r="O53" s="255"/>
      <c r="P53" s="255"/>
      <c r="Q53" s="255"/>
      <c r="R53" s="255"/>
      <c r="S53" s="256" cm="1">
        <f t="array" ref="S53">IFERROR(_xlfn.LET(
_xlpm.razine,'SME Model'!$B$37:$B$43,
_xlpm.bodovi,'SME Model'!$C$37:$P$43,
_xlpm.odabir,E53:R53,
_xlpm.redovi,MATCH(_xlpm.odabir,_xlpm.razine,0),
_xlpm.stupci,_xlfn.SEQUENCE(1,14),
SUM(INDEX(_xlpm.bodovi,_xlpm.redovi,_xlpm.stupci))
),0)</f>
        <v>0</v>
      </c>
      <c r="T53" s="257">
        <f>IF(S53&lt;1,0,_xlfn.XLOOKUP(S53,'SME Model'!$E$49:$E$54,'SME Model'!$B$49:$B$54,"Greška",-1,1))</f>
        <v>0</v>
      </c>
    </row>
    <row r="54" spans="2:20">
      <c r="B54" s="252">
        <f t="shared" si="1"/>
        <v>47</v>
      </c>
      <c r="C54" s="253"/>
      <c r="D54" s="254"/>
      <c r="E54" s="255"/>
      <c r="F54" s="255"/>
      <c r="G54" s="255"/>
      <c r="H54" s="255"/>
      <c r="I54" s="255"/>
      <c r="J54" s="255"/>
      <c r="K54" s="255"/>
      <c r="L54" s="255"/>
      <c r="M54" s="255"/>
      <c r="N54" s="255"/>
      <c r="O54" s="255"/>
      <c r="P54" s="255"/>
      <c r="Q54" s="255"/>
      <c r="R54" s="255"/>
      <c r="S54" s="256" cm="1">
        <f t="array" ref="S54">IFERROR(_xlfn.LET(
_xlpm.razine,'SME Model'!$B$37:$B$43,
_xlpm.bodovi,'SME Model'!$C$37:$P$43,
_xlpm.odabir,E54:R54,
_xlpm.redovi,MATCH(_xlpm.odabir,_xlpm.razine,0),
_xlpm.stupci,_xlfn.SEQUENCE(1,14),
SUM(INDEX(_xlpm.bodovi,_xlpm.redovi,_xlpm.stupci))
),0)</f>
        <v>0</v>
      </c>
      <c r="T54" s="257">
        <f>IF(S54&lt;1,0,_xlfn.XLOOKUP(S54,'SME Model'!$E$49:$E$54,'SME Model'!$B$49:$B$54,"Greška",-1,1))</f>
        <v>0</v>
      </c>
    </row>
    <row r="55" spans="2:20">
      <c r="B55" s="252">
        <f t="shared" si="1"/>
        <v>48</v>
      </c>
      <c r="C55" s="253"/>
      <c r="D55" s="254"/>
      <c r="E55" s="255"/>
      <c r="F55" s="255"/>
      <c r="G55" s="255"/>
      <c r="H55" s="255"/>
      <c r="I55" s="255"/>
      <c r="J55" s="255"/>
      <c r="K55" s="255"/>
      <c r="L55" s="255"/>
      <c r="M55" s="255"/>
      <c r="N55" s="255"/>
      <c r="O55" s="255"/>
      <c r="P55" s="255"/>
      <c r="Q55" s="255"/>
      <c r="R55" s="255"/>
      <c r="S55" s="256" cm="1">
        <f t="array" ref="S55">IFERROR(_xlfn.LET(
_xlpm.razine,'SME Model'!$B$37:$B$43,
_xlpm.bodovi,'SME Model'!$C$37:$P$43,
_xlpm.odabir,E55:R55,
_xlpm.redovi,MATCH(_xlpm.odabir,_xlpm.razine,0),
_xlpm.stupci,_xlfn.SEQUENCE(1,14),
SUM(INDEX(_xlpm.bodovi,_xlpm.redovi,_xlpm.stupci))
),0)</f>
        <v>0</v>
      </c>
      <c r="T55" s="257">
        <f>IF(S55&lt;1,0,_xlfn.XLOOKUP(S55,'SME Model'!$E$49:$E$54,'SME Model'!$B$49:$B$54,"Greška",-1,1))</f>
        <v>0</v>
      </c>
    </row>
    <row r="56" spans="2:20">
      <c r="B56" s="252">
        <f t="shared" si="1"/>
        <v>49</v>
      </c>
      <c r="C56" s="253"/>
      <c r="D56" s="254"/>
      <c r="E56" s="255"/>
      <c r="F56" s="255"/>
      <c r="G56" s="255"/>
      <c r="H56" s="255"/>
      <c r="I56" s="255"/>
      <c r="J56" s="255"/>
      <c r="K56" s="255"/>
      <c r="L56" s="255"/>
      <c r="M56" s="255"/>
      <c r="N56" s="255"/>
      <c r="O56" s="255"/>
      <c r="P56" s="255"/>
      <c r="Q56" s="255"/>
      <c r="R56" s="255"/>
      <c r="S56" s="256" cm="1">
        <f t="array" ref="S56">IFERROR(_xlfn.LET(
_xlpm.razine,'SME Model'!$B$37:$B$43,
_xlpm.bodovi,'SME Model'!$C$37:$P$43,
_xlpm.odabir,E56:R56,
_xlpm.redovi,MATCH(_xlpm.odabir,_xlpm.razine,0),
_xlpm.stupci,_xlfn.SEQUENCE(1,14),
SUM(INDEX(_xlpm.bodovi,_xlpm.redovi,_xlpm.stupci))
),0)</f>
        <v>0</v>
      </c>
      <c r="T56" s="257">
        <f>IF(S56&lt;1,0,_xlfn.XLOOKUP(S56,'SME Model'!$E$49:$E$54,'SME Model'!$B$49:$B$54,"Greška",-1,1))</f>
        <v>0</v>
      </c>
    </row>
    <row r="57" spans="2:20">
      <c r="B57" s="252">
        <f t="shared" si="1"/>
        <v>50</v>
      </c>
      <c r="C57" s="253"/>
      <c r="D57" s="254"/>
      <c r="E57" s="255"/>
      <c r="F57" s="255"/>
      <c r="G57" s="255"/>
      <c r="H57" s="255"/>
      <c r="I57" s="255"/>
      <c r="J57" s="255"/>
      <c r="K57" s="255"/>
      <c r="L57" s="255"/>
      <c r="M57" s="255"/>
      <c r="N57" s="255"/>
      <c r="O57" s="255"/>
      <c r="P57" s="255"/>
      <c r="Q57" s="255"/>
      <c r="R57" s="255"/>
      <c r="S57" s="256" cm="1">
        <f t="array" ref="S57">IFERROR(_xlfn.LET(
_xlpm.razine,'SME Model'!$B$37:$B$43,
_xlpm.bodovi,'SME Model'!$C$37:$P$43,
_xlpm.odabir,E57:R57,
_xlpm.redovi,MATCH(_xlpm.odabir,_xlpm.razine,0),
_xlpm.stupci,_xlfn.SEQUENCE(1,14),
SUM(INDEX(_xlpm.bodovi,_xlpm.redovi,_xlpm.stupci))
),0)</f>
        <v>0</v>
      </c>
      <c r="T57" s="257">
        <f>IF(S57&lt;1,0,_xlfn.XLOOKUP(S57,'SME Model'!$E$49:$E$54,'SME Model'!$B$49:$B$54,"Greška",-1,1))</f>
        <v>0</v>
      </c>
    </row>
    <row r="58" spans="2:20">
      <c r="B58" s="252">
        <f t="shared" si="1"/>
        <v>51</v>
      </c>
      <c r="C58" s="253"/>
      <c r="D58" s="254"/>
      <c r="E58" s="255"/>
      <c r="F58" s="255"/>
      <c r="G58" s="255"/>
      <c r="H58" s="255"/>
      <c r="I58" s="255"/>
      <c r="J58" s="255"/>
      <c r="K58" s="255"/>
      <c r="L58" s="255"/>
      <c r="M58" s="255"/>
      <c r="N58" s="255"/>
      <c r="O58" s="255"/>
      <c r="P58" s="255"/>
      <c r="Q58" s="255"/>
      <c r="R58" s="255"/>
      <c r="S58" s="256" cm="1">
        <f t="array" ref="S58">IFERROR(_xlfn.LET(
_xlpm.razine,'SME Model'!$B$37:$B$43,
_xlpm.bodovi,'SME Model'!$C$37:$P$43,
_xlpm.odabir,E58:R58,
_xlpm.redovi,MATCH(_xlpm.odabir,_xlpm.razine,0),
_xlpm.stupci,_xlfn.SEQUENCE(1,14),
SUM(INDEX(_xlpm.bodovi,_xlpm.redovi,_xlpm.stupci))
),0)</f>
        <v>0</v>
      </c>
      <c r="T58" s="257">
        <f>IF(S58&lt;1,0,_xlfn.XLOOKUP(S58,'SME Model'!$E$49:$E$54,'SME Model'!$B$49:$B$54,"Greška",-1,1))</f>
        <v>0</v>
      </c>
    </row>
    <row r="59" spans="2:20">
      <c r="B59" s="252">
        <f t="shared" si="1"/>
        <v>52</v>
      </c>
      <c r="C59" s="253"/>
      <c r="D59" s="254"/>
      <c r="E59" s="255"/>
      <c r="F59" s="255"/>
      <c r="G59" s="255"/>
      <c r="H59" s="255"/>
      <c r="I59" s="255"/>
      <c r="J59" s="255"/>
      <c r="K59" s="255"/>
      <c r="L59" s="255"/>
      <c r="M59" s="255"/>
      <c r="N59" s="255"/>
      <c r="O59" s="255"/>
      <c r="P59" s="255"/>
      <c r="Q59" s="255"/>
      <c r="R59" s="255"/>
      <c r="S59" s="256" cm="1">
        <f t="array" ref="S59">IFERROR(_xlfn.LET(
_xlpm.razine,'SME Model'!$B$37:$B$43,
_xlpm.bodovi,'SME Model'!$C$37:$P$43,
_xlpm.odabir,E59:R59,
_xlpm.redovi,MATCH(_xlpm.odabir,_xlpm.razine,0),
_xlpm.stupci,_xlfn.SEQUENCE(1,14),
SUM(INDEX(_xlpm.bodovi,_xlpm.redovi,_xlpm.stupci))
),0)</f>
        <v>0</v>
      </c>
      <c r="T59" s="257">
        <f>IF(S59&lt;1,0,_xlfn.XLOOKUP(S59,'SME Model'!$E$49:$E$54,'SME Model'!$B$49:$B$54,"Greška",-1,1))</f>
        <v>0</v>
      </c>
    </row>
    <row r="60" spans="2:20">
      <c r="B60" s="252">
        <f t="shared" si="1"/>
        <v>53</v>
      </c>
      <c r="C60" s="253"/>
      <c r="D60" s="254"/>
      <c r="E60" s="255"/>
      <c r="F60" s="255"/>
      <c r="G60" s="255"/>
      <c r="H60" s="255"/>
      <c r="I60" s="255"/>
      <c r="J60" s="255"/>
      <c r="K60" s="255"/>
      <c r="L60" s="255"/>
      <c r="M60" s="255"/>
      <c r="N60" s="255"/>
      <c r="O60" s="255"/>
      <c r="P60" s="255"/>
      <c r="Q60" s="255"/>
      <c r="R60" s="255"/>
      <c r="S60" s="256" cm="1">
        <f t="array" ref="S60">IFERROR(_xlfn.LET(
_xlpm.razine,'SME Model'!$B$37:$B$43,
_xlpm.bodovi,'SME Model'!$C$37:$P$43,
_xlpm.odabir,E60:R60,
_xlpm.redovi,MATCH(_xlpm.odabir,_xlpm.razine,0),
_xlpm.stupci,_xlfn.SEQUENCE(1,14),
SUM(INDEX(_xlpm.bodovi,_xlpm.redovi,_xlpm.stupci))
),0)</f>
        <v>0</v>
      </c>
      <c r="T60" s="257">
        <f>IF(S60&lt;1,0,_xlfn.XLOOKUP(S60,'SME Model'!$E$49:$E$54,'SME Model'!$B$49:$B$54,"Greška",-1,1))</f>
        <v>0</v>
      </c>
    </row>
    <row r="61" spans="2:20">
      <c r="B61" s="252">
        <f t="shared" si="1"/>
        <v>54</v>
      </c>
      <c r="C61" s="253"/>
      <c r="D61" s="254"/>
      <c r="E61" s="255"/>
      <c r="F61" s="255"/>
      <c r="G61" s="255"/>
      <c r="H61" s="255"/>
      <c r="I61" s="255"/>
      <c r="J61" s="255"/>
      <c r="K61" s="255"/>
      <c r="L61" s="255"/>
      <c r="M61" s="255"/>
      <c r="N61" s="255"/>
      <c r="O61" s="255"/>
      <c r="P61" s="255"/>
      <c r="Q61" s="255"/>
      <c r="R61" s="255"/>
      <c r="S61" s="256" cm="1">
        <f t="array" ref="S61">IFERROR(_xlfn.LET(
_xlpm.razine,'SME Model'!$B$37:$B$43,
_xlpm.bodovi,'SME Model'!$C$37:$P$43,
_xlpm.odabir,E61:R61,
_xlpm.redovi,MATCH(_xlpm.odabir,_xlpm.razine,0),
_xlpm.stupci,_xlfn.SEQUENCE(1,14),
SUM(INDEX(_xlpm.bodovi,_xlpm.redovi,_xlpm.stupci))
),0)</f>
        <v>0</v>
      </c>
      <c r="T61" s="257">
        <f>IF(S61&lt;1,0,_xlfn.XLOOKUP(S61,'SME Model'!$E$49:$E$54,'SME Model'!$B$49:$B$54,"Greška",-1,1))</f>
        <v>0</v>
      </c>
    </row>
    <row r="62" spans="2:20">
      <c r="B62" s="252">
        <f t="shared" si="1"/>
        <v>55</v>
      </c>
      <c r="C62" s="253"/>
      <c r="D62" s="254"/>
      <c r="E62" s="255"/>
      <c r="F62" s="255"/>
      <c r="G62" s="255"/>
      <c r="H62" s="255"/>
      <c r="I62" s="255"/>
      <c r="J62" s="255"/>
      <c r="K62" s="255"/>
      <c r="L62" s="255"/>
      <c r="M62" s="255"/>
      <c r="N62" s="255"/>
      <c r="O62" s="255"/>
      <c r="P62" s="255"/>
      <c r="Q62" s="255"/>
      <c r="R62" s="255"/>
      <c r="S62" s="256" cm="1">
        <f t="array" ref="S62">IFERROR(_xlfn.LET(
_xlpm.razine,'SME Model'!$B$37:$B$43,
_xlpm.bodovi,'SME Model'!$C$37:$P$43,
_xlpm.odabir,E62:R62,
_xlpm.redovi,MATCH(_xlpm.odabir,_xlpm.razine,0),
_xlpm.stupci,_xlfn.SEQUENCE(1,14),
SUM(INDEX(_xlpm.bodovi,_xlpm.redovi,_xlpm.stupci))
),0)</f>
        <v>0</v>
      </c>
      <c r="T62" s="257">
        <f>IF(S62&lt;1,0,_xlfn.XLOOKUP(S62,'SME Model'!$E$49:$E$54,'SME Model'!$B$49:$B$54,"Greška",-1,1))</f>
        <v>0</v>
      </c>
    </row>
    <row r="63" spans="2:20">
      <c r="B63" s="252">
        <f t="shared" si="1"/>
        <v>56</v>
      </c>
      <c r="C63" s="253"/>
      <c r="D63" s="254"/>
      <c r="E63" s="255"/>
      <c r="F63" s="255"/>
      <c r="G63" s="255"/>
      <c r="H63" s="255"/>
      <c r="I63" s="255"/>
      <c r="J63" s="255"/>
      <c r="K63" s="255"/>
      <c r="L63" s="255"/>
      <c r="M63" s="255"/>
      <c r="N63" s="255"/>
      <c r="O63" s="255"/>
      <c r="P63" s="255"/>
      <c r="Q63" s="255"/>
      <c r="R63" s="255"/>
      <c r="S63" s="256" cm="1">
        <f t="array" ref="S63">IFERROR(_xlfn.LET(
_xlpm.razine,'SME Model'!$B$37:$B$43,
_xlpm.bodovi,'SME Model'!$C$37:$P$43,
_xlpm.odabir,E63:R63,
_xlpm.redovi,MATCH(_xlpm.odabir,_xlpm.razine,0),
_xlpm.stupci,_xlfn.SEQUENCE(1,14),
SUM(INDEX(_xlpm.bodovi,_xlpm.redovi,_xlpm.stupci))
),0)</f>
        <v>0</v>
      </c>
      <c r="T63" s="257">
        <f>IF(S63&lt;1,0,_xlfn.XLOOKUP(S63,'SME Model'!$E$49:$E$54,'SME Model'!$B$49:$B$54,"Greška",-1,1))</f>
        <v>0</v>
      </c>
    </row>
    <row r="64" spans="2:20">
      <c r="B64" s="252">
        <f t="shared" si="1"/>
        <v>57</v>
      </c>
      <c r="C64" s="253"/>
      <c r="D64" s="254"/>
      <c r="E64" s="255"/>
      <c r="F64" s="255"/>
      <c r="G64" s="255"/>
      <c r="H64" s="255"/>
      <c r="I64" s="255"/>
      <c r="J64" s="255"/>
      <c r="K64" s="255"/>
      <c r="L64" s="255"/>
      <c r="M64" s="255"/>
      <c r="N64" s="255"/>
      <c r="O64" s="255"/>
      <c r="P64" s="255"/>
      <c r="Q64" s="255"/>
      <c r="R64" s="255"/>
      <c r="S64" s="256" cm="1">
        <f t="array" ref="S64">IFERROR(_xlfn.LET(
_xlpm.razine,'SME Model'!$B$37:$B$43,
_xlpm.bodovi,'SME Model'!$C$37:$P$43,
_xlpm.odabir,E64:R64,
_xlpm.redovi,MATCH(_xlpm.odabir,_xlpm.razine,0),
_xlpm.stupci,_xlfn.SEQUENCE(1,14),
SUM(INDEX(_xlpm.bodovi,_xlpm.redovi,_xlpm.stupci))
),0)</f>
        <v>0</v>
      </c>
      <c r="T64" s="257">
        <f>IF(S64&lt;1,0,_xlfn.XLOOKUP(S64,'SME Model'!$E$49:$E$54,'SME Model'!$B$49:$B$54,"Greška",-1,1))</f>
        <v>0</v>
      </c>
    </row>
    <row r="65" spans="2:20">
      <c r="B65" s="252">
        <f t="shared" si="1"/>
        <v>58</v>
      </c>
      <c r="C65" s="253"/>
      <c r="D65" s="254"/>
      <c r="E65" s="255"/>
      <c r="F65" s="255"/>
      <c r="G65" s="255"/>
      <c r="H65" s="255"/>
      <c r="I65" s="255"/>
      <c r="J65" s="255"/>
      <c r="K65" s="255"/>
      <c r="L65" s="255"/>
      <c r="M65" s="255"/>
      <c r="N65" s="255"/>
      <c r="O65" s="255"/>
      <c r="P65" s="255"/>
      <c r="Q65" s="255"/>
      <c r="R65" s="255"/>
      <c r="S65" s="256" cm="1">
        <f t="array" ref="S65">IFERROR(_xlfn.LET(
_xlpm.razine,'SME Model'!$B$37:$B$43,
_xlpm.bodovi,'SME Model'!$C$37:$P$43,
_xlpm.odabir,E65:R65,
_xlpm.redovi,MATCH(_xlpm.odabir,_xlpm.razine,0),
_xlpm.stupci,_xlfn.SEQUENCE(1,14),
SUM(INDEX(_xlpm.bodovi,_xlpm.redovi,_xlpm.stupci))
),0)</f>
        <v>0</v>
      </c>
      <c r="T65" s="257">
        <f>IF(S65&lt;1,0,_xlfn.XLOOKUP(S65,'SME Model'!$E$49:$E$54,'SME Model'!$B$49:$B$54,"Greška",-1,1))</f>
        <v>0</v>
      </c>
    </row>
    <row r="66" spans="2:20">
      <c r="B66" s="252">
        <f t="shared" si="1"/>
        <v>59</v>
      </c>
      <c r="C66" s="253"/>
      <c r="D66" s="254"/>
      <c r="E66" s="255"/>
      <c r="F66" s="255"/>
      <c r="G66" s="255"/>
      <c r="H66" s="255"/>
      <c r="I66" s="255"/>
      <c r="J66" s="255"/>
      <c r="K66" s="255"/>
      <c r="L66" s="255"/>
      <c r="M66" s="255"/>
      <c r="N66" s="255"/>
      <c r="O66" s="255"/>
      <c r="P66" s="255"/>
      <c r="Q66" s="255"/>
      <c r="R66" s="255"/>
      <c r="S66" s="256" cm="1">
        <f t="array" ref="S66">IFERROR(_xlfn.LET(
_xlpm.razine,'SME Model'!$B$37:$B$43,
_xlpm.bodovi,'SME Model'!$C$37:$P$43,
_xlpm.odabir,E66:R66,
_xlpm.redovi,MATCH(_xlpm.odabir,_xlpm.razine,0),
_xlpm.stupci,_xlfn.SEQUENCE(1,14),
SUM(INDEX(_xlpm.bodovi,_xlpm.redovi,_xlpm.stupci))
),0)</f>
        <v>0</v>
      </c>
      <c r="T66" s="257">
        <f>IF(S66&lt;1,0,_xlfn.XLOOKUP(S66,'SME Model'!$E$49:$E$54,'SME Model'!$B$49:$B$54,"Greška",-1,1))</f>
        <v>0</v>
      </c>
    </row>
    <row r="67" spans="2:20">
      <c r="B67" s="252">
        <f t="shared" si="1"/>
        <v>60</v>
      </c>
      <c r="C67" s="253"/>
      <c r="D67" s="254"/>
      <c r="E67" s="255"/>
      <c r="F67" s="255"/>
      <c r="G67" s="255"/>
      <c r="H67" s="255"/>
      <c r="I67" s="255"/>
      <c r="J67" s="255"/>
      <c r="K67" s="255"/>
      <c r="L67" s="255"/>
      <c r="M67" s="255"/>
      <c r="N67" s="255"/>
      <c r="O67" s="255"/>
      <c r="P67" s="255"/>
      <c r="Q67" s="255"/>
      <c r="R67" s="255"/>
      <c r="S67" s="256" cm="1">
        <f t="array" ref="S67">IFERROR(_xlfn.LET(
_xlpm.razine,'SME Model'!$B$37:$B$43,
_xlpm.bodovi,'SME Model'!$C$37:$P$43,
_xlpm.odabir,E67:R67,
_xlpm.redovi,MATCH(_xlpm.odabir,_xlpm.razine,0),
_xlpm.stupci,_xlfn.SEQUENCE(1,14),
SUM(INDEX(_xlpm.bodovi,_xlpm.redovi,_xlpm.stupci))
),0)</f>
        <v>0</v>
      </c>
      <c r="T67" s="257">
        <f>IF(S67&lt;1,0,_xlfn.XLOOKUP(S67,'SME Model'!$E$49:$E$54,'SME Model'!$B$49:$B$54,"Greška",-1,1))</f>
        <v>0</v>
      </c>
    </row>
    <row r="68" spans="2:20">
      <c r="B68" s="252">
        <f t="shared" si="1"/>
        <v>61</v>
      </c>
      <c r="C68" s="253"/>
      <c r="D68" s="254"/>
      <c r="E68" s="255"/>
      <c r="F68" s="255"/>
      <c r="G68" s="255"/>
      <c r="H68" s="255"/>
      <c r="I68" s="255"/>
      <c r="J68" s="255"/>
      <c r="K68" s="255"/>
      <c r="L68" s="255"/>
      <c r="M68" s="255"/>
      <c r="N68" s="255"/>
      <c r="O68" s="255"/>
      <c r="P68" s="255"/>
      <c r="Q68" s="255"/>
      <c r="R68" s="255"/>
      <c r="S68" s="256" cm="1">
        <f t="array" ref="S68">IFERROR(_xlfn.LET(
_xlpm.razine,'SME Model'!$B$37:$B$43,
_xlpm.bodovi,'SME Model'!$C$37:$P$43,
_xlpm.odabir,E68:R68,
_xlpm.redovi,MATCH(_xlpm.odabir,_xlpm.razine,0),
_xlpm.stupci,_xlfn.SEQUENCE(1,14),
SUM(INDEX(_xlpm.bodovi,_xlpm.redovi,_xlpm.stupci))
),0)</f>
        <v>0</v>
      </c>
      <c r="T68" s="257">
        <f>IF(S68&lt;1,0,_xlfn.XLOOKUP(S68,'SME Model'!$E$49:$E$54,'SME Model'!$B$49:$B$54,"Greška",-1,1))</f>
        <v>0</v>
      </c>
    </row>
    <row r="69" spans="2:20">
      <c r="B69" s="252">
        <f t="shared" si="1"/>
        <v>62</v>
      </c>
      <c r="C69" s="253"/>
      <c r="D69" s="254"/>
      <c r="E69" s="255"/>
      <c r="F69" s="255"/>
      <c r="G69" s="255"/>
      <c r="H69" s="255"/>
      <c r="I69" s="255"/>
      <c r="J69" s="255"/>
      <c r="K69" s="255"/>
      <c r="L69" s="255"/>
      <c r="M69" s="255"/>
      <c r="N69" s="255"/>
      <c r="O69" s="255"/>
      <c r="P69" s="255"/>
      <c r="Q69" s="255"/>
      <c r="R69" s="255"/>
      <c r="S69" s="256" cm="1">
        <f t="array" ref="S69">IFERROR(_xlfn.LET(
_xlpm.razine,'SME Model'!$B$37:$B$43,
_xlpm.bodovi,'SME Model'!$C$37:$P$43,
_xlpm.odabir,E69:R69,
_xlpm.redovi,MATCH(_xlpm.odabir,_xlpm.razine,0),
_xlpm.stupci,_xlfn.SEQUENCE(1,14),
SUM(INDEX(_xlpm.bodovi,_xlpm.redovi,_xlpm.stupci))
),0)</f>
        <v>0</v>
      </c>
      <c r="T69" s="257">
        <f>IF(S69&lt;1,0,_xlfn.XLOOKUP(S69,'SME Model'!$E$49:$E$54,'SME Model'!$B$49:$B$54,"Greška",-1,1))</f>
        <v>0</v>
      </c>
    </row>
    <row r="70" spans="2:20">
      <c r="B70" s="252">
        <f t="shared" si="1"/>
        <v>63</v>
      </c>
      <c r="C70" s="253"/>
      <c r="D70" s="254"/>
      <c r="E70" s="255"/>
      <c r="F70" s="255"/>
      <c r="G70" s="255"/>
      <c r="H70" s="255"/>
      <c r="I70" s="255"/>
      <c r="J70" s="255"/>
      <c r="K70" s="255"/>
      <c r="L70" s="255"/>
      <c r="M70" s="255"/>
      <c r="N70" s="255"/>
      <c r="O70" s="255"/>
      <c r="P70" s="255"/>
      <c r="Q70" s="255"/>
      <c r="R70" s="255"/>
      <c r="S70" s="256" cm="1">
        <f t="array" ref="S70">IFERROR(_xlfn.LET(
_xlpm.razine,'SME Model'!$B$37:$B$43,
_xlpm.bodovi,'SME Model'!$C$37:$P$43,
_xlpm.odabir,E70:R70,
_xlpm.redovi,MATCH(_xlpm.odabir,_xlpm.razine,0),
_xlpm.stupci,_xlfn.SEQUENCE(1,14),
SUM(INDEX(_xlpm.bodovi,_xlpm.redovi,_xlpm.stupci))
),0)</f>
        <v>0</v>
      </c>
      <c r="T70" s="257">
        <f>IF(S70&lt;1,0,_xlfn.XLOOKUP(S70,'SME Model'!$E$49:$E$54,'SME Model'!$B$49:$B$54,"Greška",-1,1))</f>
        <v>0</v>
      </c>
    </row>
    <row r="71" spans="2:20">
      <c r="B71" s="252">
        <f t="shared" si="1"/>
        <v>64</v>
      </c>
      <c r="C71" s="253"/>
      <c r="D71" s="254"/>
      <c r="E71" s="255"/>
      <c r="F71" s="255"/>
      <c r="G71" s="255"/>
      <c r="H71" s="255"/>
      <c r="I71" s="255"/>
      <c r="J71" s="255"/>
      <c r="K71" s="255"/>
      <c r="L71" s="255"/>
      <c r="M71" s="255"/>
      <c r="N71" s="255"/>
      <c r="O71" s="255"/>
      <c r="P71" s="255"/>
      <c r="Q71" s="255"/>
      <c r="R71" s="255"/>
      <c r="S71" s="256" cm="1">
        <f t="array" ref="S71">IFERROR(_xlfn.LET(
_xlpm.razine,'SME Model'!$B$37:$B$43,
_xlpm.bodovi,'SME Model'!$C$37:$P$43,
_xlpm.odabir,E71:R71,
_xlpm.redovi,MATCH(_xlpm.odabir,_xlpm.razine,0),
_xlpm.stupci,_xlfn.SEQUENCE(1,14),
SUM(INDEX(_xlpm.bodovi,_xlpm.redovi,_xlpm.stupci))
),0)</f>
        <v>0</v>
      </c>
      <c r="T71" s="257">
        <f>IF(S71&lt;1,0,_xlfn.XLOOKUP(S71,'SME Model'!$E$49:$E$54,'SME Model'!$B$49:$B$54,"Greška",-1,1))</f>
        <v>0</v>
      </c>
    </row>
    <row r="72" spans="2:20">
      <c r="B72" s="252">
        <f t="shared" si="1"/>
        <v>65</v>
      </c>
      <c r="C72" s="253"/>
      <c r="D72" s="254"/>
      <c r="E72" s="255"/>
      <c r="F72" s="255"/>
      <c r="G72" s="255"/>
      <c r="H72" s="255"/>
      <c r="I72" s="255"/>
      <c r="J72" s="255"/>
      <c r="K72" s="255"/>
      <c r="L72" s="255"/>
      <c r="M72" s="255"/>
      <c r="N72" s="255"/>
      <c r="O72" s="255"/>
      <c r="P72" s="255"/>
      <c r="Q72" s="255"/>
      <c r="R72" s="255"/>
      <c r="S72" s="256" cm="1">
        <f t="array" ref="S72">IFERROR(_xlfn.LET(
_xlpm.razine,'SME Model'!$B$37:$B$43,
_xlpm.bodovi,'SME Model'!$C$37:$P$43,
_xlpm.odabir,E72:R72,
_xlpm.redovi,MATCH(_xlpm.odabir,_xlpm.razine,0),
_xlpm.stupci,_xlfn.SEQUENCE(1,14),
SUM(INDEX(_xlpm.bodovi,_xlpm.redovi,_xlpm.stupci))
),0)</f>
        <v>0</v>
      </c>
      <c r="T72" s="257">
        <f>IF(S72&lt;1,0,_xlfn.XLOOKUP(S72,'SME Model'!$E$49:$E$54,'SME Model'!$B$49:$B$54,"Greška",-1,1))</f>
        <v>0</v>
      </c>
    </row>
    <row r="73" spans="2:20">
      <c r="B73" s="252">
        <f t="shared" si="1"/>
        <v>66</v>
      </c>
      <c r="C73" s="253"/>
      <c r="D73" s="254"/>
      <c r="E73" s="255"/>
      <c r="F73" s="255"/>
      <c r="G73" s="255"/>
      <c r="H73" s="255"/>
      <c r="I73" s="255"/>
      <c r="J73" s="255"/>
      <c r="K73" s="255"/>
      <c r="L73" s="255"/>
      <c r="M73" s="255"/>
      <c r="N73" s="255"/>
      <c r="O73" s="255"/>
      <c r="P73" s="255"/>
      <c r="Q73" s="255"/>
      <c r="R73" s="255"/>
      <c r="S73" s="256" cm="1">
        <f t="array" ref="S73">IFERROR(_xlfn.LET(
_xlpm.razine,'SME Model'!$B$37:$B$43,
_xlpm.bodovi,'SME Model'!$C$37:$P$43,
_xlpm.odabir,E73:R73,
_xlpm.redovi,MATCH(_xlpm.odabir,_xlpm.razine,0),
_xlpm.stupci,_xlfn.SEQUENCE(1,14),
SUM(INDEX(_xlpm.bodovi,_xlpm.redovi,_xlpm.stupci))
),0)</f>
        <v>0</v>
      </c>
      <c r="T73" s="257">
        <f>IF(S73&lt;1,0,_xlfn.XLOOKUP(S73,'SME Model'!$E$49:$E$54,'SME Model'!$B$49:$B$54,"Greška",-1,1))</f>
        <v>0</v>
      </c>
    </row>
    <row r="74" spans="2:20">
      <c r="B74" s="252">
        <f t="shared" si="1"/>
        <v>67</v>
      </c>
      <c r="C74" s="253"/>
      <c r="D74" s="254"/>
      <c r="E74" s="255"/>
      <c r="F74" s="255"/>
      <c r="G74" s="255"/>
      <c r="H74" s="255"/>
      <c r="I74" s="255"/>
      <c r="J74" s="255"/>
      <c r="K74" s="255"/>
      <c r="L74" s="255"/>
      <c r="M74" s="255"/>
      <c r="N74" s="255"/>
      <c r="O74" s="255"/>
      <c r="P74" s="255"/>
      <c r="Q74" s="255"/>
      <c r="R74" s="255"/>
      <c r="S74" s="256" cm="1">
        <f t="array" ref="S74">IFERROR(_xlfn.LET(
_xlpm.razine,'SME Model'!$B$37:$B$43,
_xlpm.bodovi,'SME Model'!$C$37:$P$43,
_xlpm.odabir,E74:R74,
_xlpm.redovi,MATCH(_xlpm.odabir,_xlpm.razine,0),
_xlpm.stupci,_xlfn.SEQUENCE(1,14),
SUM(INDEX(_xlpm.bodovi,_xlpm.redovi,_xlpm.stupci))
),0)</f>
        <v>0</v>
      </c>
      <c r="T74" s="257">
        <f>IF(S74&lt;1,0,_xlfn.XLOOKUP(S74,'SME Model'!$E$49:$E$54,'SME Model'!$B$49:$B$54,"Greška",-1,1))</f>
        <v>0</v>
      </c>
    </row>
    <row r="75" spans="2:20">
      <c r="B75" s="252">
        <f t="shared" si="1"/>
        <v>68</v>
      </c>
      <c r="C75" s="253"/>
      <c r="D75" s="254"/>
      <c r="E75" s="255"/>
      <c r="F75" s="255"/>
      <c r="G75" s="255"/>
      <c r="H75" s="255"/>
      <c r="I75" s="255"/>
      <c r="J75" s="255"/>
      <c r="K75" s="255"/>
      <c r="L75" s="255"/>
      <c r="M75" s="255"/>
      <c r="N75" s="255"/>
      <c r="O75" s="255"/>
      <c r="P75" s="255"/>
      <c r="Q75" s="255"/>
      <c r="R75" s="255"/>
      <c r="S75" s="256" cm="1">
        <f t="array" ref="S75">IFERROR(_xlfn.LET(
_xlpm.razine,'SME Model'!$B$37:$B$43,
_xlpm.bodovi,'SME Model'!$C$37:$P$43,
_xlpm.odabir,E75:R75,
_xlpm.redovi,MATCH(_xlpm.odabir,_xlpm.razine,0),
_xlpm.stupci,_xlfn.SEQUENCE(1,14),
SUM(INDEX(_xlpm.bodovi,_xlpm.redovi,_xlpm.stupci))
),0)</f>
        <v>0</v>
      </c>
      <c r="T75" s="257">
        <f>IF(S75&lt;1,0,_xlfn.XLOOKUP(S75,'SME Model'!$E$49:$E$54,'SME Model'!$B$49:$B$54,"Greška",-1,1))</f>
        <v>0</v>
      </c>
    </row>
    <row r="76" spans="2:20">
      <c r="B76" s="252">
        <f t="shared" si="1"/>
        <v>69</v>
      </c>
      <c r="C76" s="253"/>
      <c r="D76" s="254"/>
      <c r="E76" s="255"/>
      <c r="F76" s="255"/>
      <c r="G76" s="255"/>
      <c r="H76" s="255"/>
      <c r="I76" s="255"/>
      <c r="J76" s="255"/>
      <c r="K76" s="255"/>
      <c r="L76" s="255"/>
      <c r="M76" s="255"/>
      <c r="N76" s="255"/>
      <c r="O76" s="255"/>
      <c r="P76" s="255"/>
      <c r="Q76" s="255"/>
      <c r="R76" s="255"/>
      <c r="S76" s="256" cm="1">
        <f t="array" ref="S76">IFERROR(_xlfn.LET(
_xlpm.razine,'SME Model'!$B$37:$B$43,
_xlpm.bodovi,'SME Model'!$C$37:$P$43,
_xlpm.odabir,E76:R76,
_xlpm.redovi,MATCH(_xlpm.odabir,_xlpm.razine,0),
_xlpm.stupci,_xlfn.SEQUENCE(1,14),
SUM(INDEX(_xlpm.bodovi,_xlpm.redovi,_xlpm.stupci))
),0)</f>
        <v>0</v>
      </c>
      <c r="T76" s="257">
        <f>IF(S76&lt;1,0,_xlfn.XLOOKUP(S76,'SME Model'!$E$49:$E$54,'SME Model'!$B$49:$B$54,"Greška",-1,1))</f>
        <v>0</v>
      </c>
    </row>
  </sheetData>
  <protectedRanges>
    <protectedRange sqref="B8:R205" name="Range1"/>
  </protectedRanges>
  <mergeCells count="5">
    <mergeCell ref="B2:T2"/>
    <mergeCell ref="E6:I6"/>
    <mergeCell ref="J6:M6"/>
    <mergeCell ref="N6:P6"/>
    <mergeCell ref="Q6:R6"/>
  </mergeCells>
  <conditionalFormatting sqref="S1:S1048576">
    <cfRule type="cellIs" dxfId="5" priority="3" operator="equal">
      <formula>0</formula>
    </cfRule>
  </conditionalFormatting>
  <conditionalFormatting sqref="T2:T4 T7:T1048576">
    <cfRule type="cellIs" dxfId="4" priority="2" operator="equal">
      <formula>0</formula>
    </cfRule>
  </conditionalFormatting>
  <conditionalFormatting sqref="T5:T6">
    <cfRule type="cellIs" dxfId="3" priority="1" operator="equal">
      <formula>0</formula>
    </cfRule>
  </conditionalFormatting>
  <dataValidations count="2">
    <dataValidation type="list" allowBlank="1" showInputMessage="1" showErrorMessage="1" sqref="D8:E8 E9:E76 F8:R76" xr:uid="{86FE70A0-1DEF-4A5B-9A39-3913F8FD16BD}">
      <formula1>"L0,L1,L2,L3,L4,L5,L6"</formula1>
    </dataValidation>
    <dataValidation allowBlank="1" showInputMessage="1" showErrorMessage="1" promptTitle="Upis RM" prompt="Ovdje upisujete naziv RM kojeg želite vrednovati. Za svako RM koje želite vrednovati a prelazi broj predifinarnih redaka u tablici, upišite naziv RM u prvi slobodni redak ispod tablice. Tablica će se sama proširiti" sqref="C7" xr:uid="{8E56B26B-F0A2-4B7F-BDE0-FD0A9A5C4A46}"/>
  </dataValidation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5F12A-F980-490E-A38A-15BB741FB3D6}">
  <sheetPr codeName="Sheet4">
    <tabColor rgb="FFFF0000"/>
  </sheetPr>
  <dimension ref="B2:P66"/>
  <sheetViews>
    <sheetView showGridLines="0" zoomScale="90" zoomScaleNormal="90" workbookViewId="0"/>
  </sheetViews>
  <sheetFormatPr defaultRowHeight="14.4"/>
  <cols>
    <col min="1" max="1" width="1.88671875" customWidth="1"/>
    <col min="2" max="2" width="17.6640625" customWidth="1"/>
    <col min="3" max="3" width="21" customWidth="1"/>
    <col min="4" max="4" width="22.33203125" customWidth="1"/>
    <col min="5" max="5" width="15.109375" customWidth="1"/>
    <col min="6" max="6" width="23" customWidth="1"/>
    <col min="7" max="7" width="17.33203125" customWidth="1"/>
    <col min="8" max="8" width="23" customWidth="1"/>
    <col min="9" max="9" width="21.6640625" customWidth="1"/>
    <col min="10" max="10" width="17.33203125" customWidth="1"/>
    <col min="11" max="11" width="13.6640625" customWidth="1"/>
    <col min="12" max="12" width="15.109375" customWidth="1"/>
    <col min="13" max="13" width="16.109375" customWidth="1"/>
    <col min="14" max="14" width="14.44140625" customWidth="1"/>
    <col min="15" max="15" width="18.33203125" customWidth="1"/>
    <col min="16" max="16" width="17.5546875" customWidth="1"/>
  </cols>
  <sheetData>
    <row r="2" spans="2:16" ht="15.6">
      <c r="B2" s="12" t="s">
        <v>120</v>
      </c>
    </row>
    <row r="3" spans="2:16">
      <c r="B3" s="158" t="s">
        <v>274</v>
      </c>
      <c r="C3" s="159"/>
      <c r="D3" s="159"/>
      <c r="E3" s="159"/>
      <c r="F3" s="159"/>
      <c r="G3" s="159"/>
      <c r="H3" s="159"/>
      <c r="I3" s="159"/>
      <c r="J3" s="160"/>
    </row>
    <row r="4" spans="2:16">
      <c r="B4" s="159"/>
      <c r="C4" s="159"/>
      <c r="D4" s="159"/>
      <c r="E4" s="159"/>
      <c r="F4" s="159"/>
      <c r="G4" s="159"/>
      <c r="H4" s="159"/>
      <c r="I4" s="159"/>
      <c r="J4" s="160"/>
    </row>
    <row r="5" spans="2:16">
      <c r="B5" s="13" t="s">
        <v>269</v>
      </c>
    </row>
    <row r="6" spans="2:16" ht="15" thickBot="1">
      <c r="B6" s="46" t="s">
        <v>60</v>
      </c>
      <c r="C6" s="46">
        <v>1</v>
      </c>
      <c r="D6" s="46">
        <v>2</v>
      </c>
      <c r="E6" s="46">
        <v>3</v>
      </c>
      <c r="F6" s="46">
        <v>4</v>
      </c>
      <c r="G6" s="46">
        <v>5</v>
      </c>
      <c r="H6" s="46">
        <v>6</v>
      </c>
      <c r="I6" s="46">
        <v>7</v>
      </c>
      <c r="J6" s="46">
        <v>8</v>
      </c>
      <c r="K6" s="46">
        <v>9</v>
      </c>
      <c r="L6" s="46">
        <v>10</v>
      </c>
      <c r="M6" s="46">
        <v>11</v>
      </c>
      <c r="N6" s="46">
        <v>12</v>
      </c>
      <c r="O6" s="68">
        <v>13</v>
      </c>
      <c r="P6" s="68">
        <v>14</v>
      </c>
    </row>
    <row r="7" spans="2:16" ht="15" thickBot="1">
      <c r="B7" s="72"/>
      <c r="C7" s="286" t="s">
        <v>160</v>
      </c>
      <c r="D7" s="287"/>
      <c r="E7" s="287"/>
      <c r="F7" s="287"/>
      <c r="G7" s="288"/>
      <c r="H7" s="286" t="s">
        <v>159</v>
      </c>
      <c r="I7" s="287"/>
      <c r="J7" s="287"/>
      <c r="K7" s="288"/>
      <c r="L7" s="286" t="s">
        <v>158</v>
      </c>
      <c r="M7" s="287"/>
      <c r="N7" s="288"/>
      <c r="O7" s="286" t="s">
        <v>157</v>
      </c>
      <c r="P7" s="288"/>
    </row>
    <row r="8" spans="2:16" ht="72.599999999999994" thickBot="1">
      <c r="B8" s="73"/>
      <c r="C8" s="225" t="s">
        <v>68</v>
      </c>
      <c r="D8" s="225" t="s">
        <v>121</v>
      </c>
      <c r="E8" s="225" t="s">
        <v>122</v>
      </c>
      <c r="F8" s="225" t="s">
        <v>123</v>
      </c>
      <c r="G8" s="226" t="s">
        <v>124</v>
      </c>
      <c r="H8" s="225" t="s">
        <v>125</v>
      </c>
      <c r="I8" s="225" t="s">
        <v>126</v>
      </c>
      <c r="J8" s="225" t="s">
        <v>127</v>
      </c>
      <c r="K8" s="226" t="s">
        <v>128</v>
      </c>
      <c r="L8" s="225" t="s">
        <v>129</v>
      </c>
      <c r="M8" s="225" t="s">
        <v>130</v>
      </c>
      <c r="N8" s="225" t="s">
        <v>131</v>
      </c>
      <c r="O8" s="227" t="s">
        <v>163</v>
      </c>
      <c r="P8" s="227" t="s">
        <v>162</v>
      </c>
    </row>
    <row r="9" spans="2:16" ht="15" thickBot="1">
      <c r="B9" s="98" t="s">
        <v>7</v>
      </c>
      <c r="C9" s="295" t="s">
        <v>25</v>
      </c>
      <c r="D9" s="296"/>
      <c r="E9" s="296"/>
      <c r="F9" s="296"/>
      <c r="G9" s="296"/>
      <c r="H9" s="296"/>
      <c r="I9" s="296"/>
      <c r="J9" s="296"/>
      <c r="K9" s="296"/>
      <c r="L9" s="296"/>
      <c r="M9" s="296"/>
      <c r="N9" s="296"/>
      <c r="O9" s="296"/>
      <c r="P9" s="296"/>
    </row>
    <row r="10" spans="2:16">
      <c r="B10" s="100" t="s">
        <v>64</v>
      </c>
      <c r="C10" s="101">
        <v>0</v>
      </c>
      <c r="D10" s="101">
        <v>0</v>
      </c>
      <c r="E10" s="101">
        <v>0</v>
      </c>
      <c r="F10" s="101">
        <v>0</v>
      </c>
      <c r="G10" s="101">
        <v>0</v>
      </c>
      <c r="H10" s="101">
        <v>0</v>
      </c>
      <c r="I10" s="101">
        <v>0</v>
      </c>
      <c r="J10" s="101">
        <v>0</v>
      </c>
      <c r="K10" s="101">
        <v>0</v>
      </c>
      <c r="L10" s="101">
        <v>0</v>
      </c>
      <c r="M10" s="101">
        <v>0</v>
      </c>
      <c r="N10" s="101">
        <v>0</v>
      </c>
      <c r="O10" s="101">
        <v>0</v>
      </c>
      <c r="P10" s="102">
        <v>0</v>
      </c>
    </row>
    <row r="11" spans="2:16">
      <c r="B11" s="103" t="s">
        <v>42</v>
      </c>
      <c r="C11" s="221">
        <v>10</v>
      </c>
      <c r="D11" s="221">
        <v>15</v>
      </c>
      <c r="E11" s="221">
        <v>15</v>
      </c>
      <c r="F11" s="221">
        <v>5</v>
      </c>
      <c r="G11" s="221">
        <v>5</v>
      </c>
      <c r="H11" s="221">
        <v>15</v>
      </c>
      <c r="I11" s="221">
        <v>5</v>
      </c>
      <c r="J11" s="221">
        <v>5</v>
      </c>
      <c r="K11" s="221">
        <v>5</v>
      </c>
      <c r="L11" s="221">
        <v>5</v>
      </c>
      <c r="M11" s="221">
        <v>5</v>
      </c>
      <c r="N11" s="221">
        <v>5</v>
      </c>
      <c r="O11" s="221">
        <v>6</v>
      </c>
      <c r="P11" s="222">
        <v>6</v>
      </c>
    </row>
    <row r="12" spans="2:16">
      <c r="B12" s="103" t="s">
        <v>43</v>
      </c>
      <c r="C12" s="221">
        <v>30</v>
      </c>
      <c r="D12" s="221">
        <v>30</v>
      </c>
      <c r="E12" s="221">
        <v>30</v>
      </c>
      <c r="F12" s="221">
        <v>10</v>
      </c>
      <c r="G12" s="221">
        <v>10</v>
      </c>
      <c r="H12" s="221">
        <v>30</v>
      </c>
      <c r="I12" s="221">
        <v>15</v>
      </c>
      <c r="J12" s="221">
        <v>10</v>
      </c>
      <c r="K12" s="221">
        <v>10</v>
      </c>
      <c r="L12" s="221">
        <v>15</v>
      </c>
      <c r="M12" s="221">
        <v>10</v>
      </c>
      <c r="N12" s="221">
        <v>10</v>
      </c>
      <c r="O12" s="221">
        <v>11</v>
      </c>
      <c r="P12" s="222">
        <v>11</v>
      </c>
    </row>
    <row r="13" spans="2:16">
      <c r="B13" s="105" t="s">
        <v>44</v>
      </c>
      <c r="C13" s="221">
        <v>50</v>
      </c>
      <c r="D13" s="221">
        <v>45</v>
      </c>
      <c r="E13" s="221">
        <v>45</v>
      </c>
      <c r="F13" s="221">
        <v>20</v>
      </c>
      <c r="G13" s="221">
        <v>15</v>
      </c>
      <c r="H13" s="221">
        <v>45</v>
      </c>
      <c r="I13" s="221">
        <v>25</v>
      </c>
      <c r="J13" s="221">
        <v>20</v>
      </c>
      <c r="K13" s="221">
        <v>20</v>
      </c>
      <c r="L13" s="221">
        <v>25</v>
      </c>
      <c r="M13" s="221">
        <v>20</v>
      </c>
      <c r="N13" s="221">
        <v>15</v>
      </c>
      <c r="O13" s="221">
        <v>15</v>
      </c>
      <c r="P13" s="222">
        <v>15</v>
      </c>
    </row>
    <row r="14" spans="2:16">
      <c r="B14" s="106" t="s">
        <v>45</v>
      </c>
      <c r="C14" s="221">
        <v>70</v>
      </c>
      <c r="D14" s="221">
        <v>60</v>
      </c>
      <c r="E14" s="221">
        <v>60</v>
      </c>
      <c r="F14" s="221">
        <v>30</v>
      </c>
      <c r="G14" s="221">
        <v>20</v>
      </c>
      <c r="H14" s="221">
        <v>60</v>
      </c>
      <c r="I14" s="221">
        <v>35</v>
      </c>
      <c r="J14" s="221">
        <v>30</v>
      </c>
      <c r="K14" s="221">
        <v>30</v>
      </c>
      <c r="L14" s="221">
        <v>35</v>
      </c>
      <c r="M14" s="221">
        <v>30</v>
      </c>
      <c r="N14" s="221">
        <v>20</v>
      </c>
      <c r="O14" s="221">
        <v>19</v>
      </c>
      <c r="P14" s="222">
        <v>19</v>
      </c>
    </row>
    <row r="15" spans="2:16">
      <c r="B15" s="106" t="s">
        <v>46</v>
      </c>
      <c r="C15" s="221">
        <v>95</v>
      </c>
      <c r="D15" s="221">
        <v>70</v>
      </c>
      <c r="E15" s="221">
        <v>70</v>
      </c>
      <c r="F15" s="221">
        <v>40</v>
      </c>
      <c r="G15" s="221">
        <v>25</v>
      </c>
      <c r="H15" s="221">
        <v>75</v>
      </c>
      <c r="I15" s="221">
        <v>45</v>
      </c>
      <c r="J15" s="221">
        <v>40</v>
      </c>
      <c r="K15" s="221">
        <v>40</v>
      </c>
      <c r="L15" s="221">
        <v>45</v>
      </c>
      <c r="M15" s="221">
        <v>40</v>
      </c>
      <c r="N15" s="221">
        <v>25</v>
      </c>
      <c r="O15" s="221">
        <v>22</v>
      </c>
      <c r="P15" s="222">
        <v>22</v>
      </c>
    </row>
    <row r="16" spans="2:16" ht="15" thickBot="1">
      <c r="B16" s="258" t="s">
        <v>100</v>
      </c>
      <c r="C16" s="223">
        <v>120</v>
      </c>
      <c r="D16" s="223">
        <v>80</v>
      </c>
      <c r="E16" s="223">
        <v>80</v>
      </c>
      <c r="F16" s="223">
        <v>50</v>
      </c>
      <c r="G16" s="223">
        <v>30</v>
      </c>
      <c r="H16" s="223">
        <v>90</v>
      </c>
      <c r="I16" s="223">
        <v>60</v>
      </c>
      <c r="J16" s="223">
        <v>50</v>
      </c>
      <c r="K16" s="223">
        <v>50</v>
      </c>
      <c r="L16" s="223">
        <v>60</v>
      </c>
      <c r="M16" s="223">
        <v>50</v>
      </c>
      <c r="N16" s="223">
        <v>30</v>
      </c>
      <c r="O16" s="223">
        <v>25</v>
      </c>
      <c r="P16" s="224">
        <v>25</v>
      </c>
    </row>
    <row r="18" spans="2:10" ht="15.6">
      <c r="B18" s="55" t="s">
        <v>216</v>
      </c>
    </row>
    <row r="19" spans="2:10" ht="33.6" customHeight="1">
      <c r="B19" s="332" t="s">
        <v>275</v>
      </c>
      <c r="C19" s="332"/>
      <c r="D19" s="332"/>
      <c r="E19" s="332"/>
      <c r="F19" s="332"/>
      <c r="G19" s="332"/>
      <c r="H19" s="332"/>
      <c r="I19" s="332"/>
      <c r="J19" s="332"/>
    </row>
    <row r="20" spans="2:10">
      <c r="B20" s="159"/>
      <c r="C20" s="159"/>
      <c r="D20" s="159"/>
      <c r="E20" s="159"/>
      <c r="F20" s="159"/>
      <c r="G20" s="159"/>
      <c r="H20" s="159"/>
      <c r="I20" s="159"/>
      <c r="J20" s="160"/>
    </row>
    <row r="21" spans="2:10" ht="43.95" customHeight="1">
      <c r="B21" s="15" t="s">
        <v>133</v>
      </c>
      <c r="C21" s="15" t="s">
        <v>134</v>
      </c>
      <c r="D21" s="15" t="s">
        <v>11</v>
      </c>
      <c r="E21" s="15" t="s">
        <v>9</v>
      </c>
      <c r="F21" s="15" t="s">
        <v>10</v>
      </c>
      <c r="G21" s="15" t="s">
        <v>47</v>
      </c>
      <c r="H21" s="49" t="s">
        <v>250</v>
      </c>
      <c r="I21" s="49" t="s">
        <v>214</v>
      </c>
      <c r="J21" s="49" t="s">
        <v>215</v>
      </c>
    </row>
    <row r="22" spans="2:10" ht="66" customHeight="1">
      <c r="B22" s="23" t="s">
        <v>54</v>
      </c>
      <c r="C22" s="218" t="s">
        <v>49</v>
      </c>
      <c r="D22" s="17" t="str">
        <f>E22&amp;" - "&amp;F22</f>
        <v>650 - 800</v>
      </c>
      <c r="E22" s="48">
        <f t="shared" ref="E22:E26" si="0">F23+1</f>
        <v>650</v>
      </c>
      <c r="F22" s="17">
        <f>SUM(C16:P16)</f>
        <v>800</v>
      </c>
      <c r="G22" s="219" t="s">
        <v>69</v>
      </c>
      <c r="H22" s="156">
        <f t="shared" ref="H22:H27" si="1">F22-E22</f>
        <v>150</v>
      </c>
      <c r="I22" s="215"/>
      <c r="J22" s="216"/>
    </row>
    <row r="23" spans="2:10" ht="80.25" customHeight="1">
      <c r="B23" s="24" t="s">
        <v>52</v>
      </c>
      <c r="C23" s="218" t="s">
        <v>132</v>
      </c>
      <c r="D23" s="17" t="str">
        <f>E23&amp;" - "&amp;F23</f>
        <v>500 - 649</v>
      </c>
      <c r="E23" s="48">
        <f t="shared" si="0"/>
        <v>500</v>
      </c>
      <c r="F23" s="217">
        <v>649</v>
      </c>
      <c r="G23" s="219" t="s">
        <v>212</v>
      </c>
      <c r="H23" s="156">
        <f t="shared" si="1"/>
        <v>149</v>
      </c>
      <c r="I23" s="215"/>
      <c r="J23" s="216"/>
    </row>
    <row r="24" spans="2:10" ht="63" customHeight="1">
      <c r="B24" s="22" t="s">
        <v>51</v>
      </c>
      <c r="C24" s="218" t="s">
        <v>102</v>
      </c>
      <c r="D24" s="17" t="str">
        <f t="shared" ref="D24:D27" si="2">E24&amp;" - "&amp;F24</f>
        <v>400 - 499</v>
      </c>
      <c r="E24" s="48">
        <f t="shared" si="0"/>
        <v>400</v>
      </c>
      <c r="F24" s="217">
        <v>499</v>
      </c>
      <c r="G24" s="220" t="s">
        <v>135</v>
      </c>
      <c r="H24" s="156">
        <f t="shared" si="1"/>
        <v>99</v>
      </c>
      <c r="I24" s="215"/>
      <c r="J24" s="216"/>
    </row>
    <row r="25" spans="2:10" ht="59.25" customHeight="1">
      <c r="B25" s="22" t="s">
        <v>50</v>
      </c>
      <c r="C25" s="218" t="s">
        <v>71</v>
      </c>
      <c r="D25" s="17" t="str">
        <f t="shared" si="2"/>
        <v>300 - 399</v>
      </c>
      <c r="E25" s="48">
        <f t="shared" si="0"/>
        <v>300</v>
      </c>
      <c r="F25" s="217">
        <v>399</v>
      </c>
      <c r="G25" s="220" t="s">
        <v>136</v>
      </c>
      <c r="H25" s="156">
        <f t="shared" si="1"/>
        <v>99</v>
      </c>
      <c r="I25" s="215"/>
      <c r="J25" s="216"/>
    </row>
    <row r="26" spans="2:10" ht="70.5" customHeight="1">
      <c r="B26" s="21" t="s">
        <v>48</v>
      </c>
      <c r="C26" s="218" t="s">
        <v>53</v>
      </c>
      <c r="D26" s="17" t="str">
        <f t="shared" si="2"/>
        <v>200 - 299</v>
      </c>
      <c r="E26" s="48">
        <f t="shared" si="0"/>
        <v>200</v>
      </c>
      <c r="F26" s="217">
        <v>299</v>
      </c>
      <c r="G26" s="220" t="s">
        <v>139</v>
      </c>
      <c r="H26" s="156">
        <f t="shared" si="1"/>
        <v>99</v>
      </c>
      <c r="I26" s="215"/>
      <c r="J26" s="216"/>
    </row>
    <row r="27" spans="2:10" ht="69.75" customHeight="1">
      <c r="B27" s="21" t="s">
        <v>70</v>
      </c>
      <c r="C27" s="218" t="s">
        <v>234</v>
      </c>
      <c r="D27" s="17" t="str">
        <f t="shared" si="2"/>
        <v>0 - 199</v>
      </c>
      <c r="E27" s="48">
        <f>SUM(C10:E10,I10)</f>
        <v>0</v>
      </c>
      <c r="F27" s="217">
        <v>199</v>
      </c>
      <c r="G27" s="220" t="s">
        <v>137</v>
      </c>
      <c r="H27" s="156">
        <f t="shared" si="1"/>
        <v>199</v>
      </c>
      <c r="I27" s="215"/>
      <c r="J27" s="216"/>
    </row>
    <row r="29" spans="2:10" ht="15.6" hidden="1">
      <c r="B29" s="154" t="s">
        <v>187</v>
      </c>
      <c r="C29" s="155"/>
      <c r="D29" s="155"/>
    </row>
    <row r="30" spans="2:10" hidden="1">
      <c r="B30" s="13" t="s">
        <v>213</v>
      </c>
    </row>
    <row r="31" spans="2:10" hidden="1"/>
    <row r="32" spans="2:10" ht="24" hidden="1" customHeight="1">
      <c r="B32" s="297" t="s">
        <v>55</v>
      </c>
      <c r="C32" s="297"/>
      <c r="D32" s="312" t="s">
        <v>188</v>
      </c>
      <c r="E32" s="312"/>
      <c r="F32" s="312"/>
    </row>
    <row r="33" spans="2:6" ht="24" hidden="1" customHeight="1">
      <c r="B33" s="297" t="s">
        <v>56</v>
      </c>
      <c r="C33" s="297"/>
      <c r="D33" s="312" t="s">
        <v>57</v>
      </c>
      <c r="E33" s="312"/>
      <c r="F33" s="312"/>
    </row>
    <row r="34" spans="2:6" ht="24" hidden="1" customHeight="1">
      <c r="B34" s="297" t="s">
        <v>58</v>
      </c>
      <c r="C34" s="297"/>
      <c r="D34" s="312" t="s">
        <v>59</v>
      </c>
      <c r="E34" s="312"/>
      <c r="F34" s="312"/>
    </row>
    <row r="35" spans="2:6" hidden="1"/>
    <row r="36" spans="2:6" ht="31.95" hidden="1" customHeight="1">
      <c r="B36" s="14" t="s">
        <v>60</v>
      </c>
      <c r="C36" s="14" t="s">
        <v>39</v>
      </c>
      <c r="D36" s="14" t="s">
        <v>101</v>
      </c>
      <c r="E36" s="14" t="s">
        <v>103</v>
      </c>
      <c r="F36" s="14" t="s">
        <v>61</v>
      </c>
    </row>
    <row r="37" spans="2:6" ht="28.8" hidden="1">
      <c r="B37" s="17">
        <v>1</v>
      </c>
      <c r="C37" s="18" t="str" cm="1">
        <f t="array" ref="C37:C50">TRANSPOSE(C8:P8)</f>
        <v>1. STRUČNA ZNANJA I ISKUSTVO</v>
      </c>
      <c r="D37" s="22" t="s">
        <v>100</v>
      </c>
      <c r="E37" s="20">
        <f>INDEX($C$10:$P$16,MATCH(D37,$B$10:$B$16,9),MATCH(B37,$C$6:$P$6,0))</f>
        <v>120</v>
      </c>
      <c r="F37" s="16"/>
    </row>
    <row r="38" spans="2:6" ht="43.2" hidden="1">
      <c r="B38" s="17">
        <v>2</v>
      </c>
      <c r="C38" s="18" t="str">
        <v>2. VJEŠTINE PLANIRANJA I ORGANIZACIJE</v>
      </c>
      <c r="D38" s="22" t="s">
        <v>100</v>
      </c>
      <c r="E38" s="20">
        <f t="shared" ref="E38:E50" si="3">INDEX($C$10:$P$16,MATCH(D38,$B$10:$B$16,9),MATCH(B38,$C$6:$P$6,0))</f>
        <v>80</v>
      </c>
      <c r="F38" s="16"/>
    </row>
    <row r="39" spans="2:6" ht="28.8" hidden="1">
      <c r="B39" s="17">
        <v>3</v>
      </c>
      <c r="C39" s="18" t="str">
        <v>3. VJEŠTINE RJEŠAVANJA PROBLEMA</v>
      </c>
      <c r="D39" s="22" t="s">
        <v>100</v>
      </c>
      <c r="E39" s="20">
        <f t="shared" si="3"/>
        <v>80</v>
      </c>
      <c r="F39" s="16"/>
    </row>
    <row r="40" spans="2:6" ht="43.2" hidden="1">
      <c r="B40" s="17">
        <v>4</v>
      </c>
      <c r="C40" s="18" t="str">
        <v>4. INTERPERSONALNE I KOMUNIKACIJSKE VJEŠTINE</v>
      </c>
      <c r="D40" s="22" t="s">
        <v>100</v>
      </c>
      <c r="E40" s="20">
        <f t="shared" si="3"/>
        <v>50</v>
      </c>
      <c r="F40" s="16"/>
    </row>
    <row r="41" spans="2:6" ht="43.2" hidden="1">
      <c r="B41" s="17">
        <v>5</v>
      </c>
      <c r="C41" s="18" t="str">
        <v>5. TJELESNE / MANUALNE VJEŠTINE (preciznost rukovanja)</v>
      </c>
      <c r="D41" s="22" t="s">
        <v>64</v>
      </c>
      <c r="E41" s="20">
        <f t="shared" si="3"/>
        <v>0</v>
      </c>
      <c r="F41" s="16"/>
    </row>
    <row r="42" spans="2:6" ht="28.8" hidden="1">
      <c r="B42" s="17">
        <v>6</v>
      </c>
      <c r="C42" s="18" t="str">
        <v>6. ODGOVORNOST ZA LJUDE</v>
      </c>
      <c r="D42" s="22" t="s">
        <v>100</v>
      </c>
      <c r="E42" s="20">
        <f t="shared" si="3"/>
        <v>90</v>
      </c>
      <c r="F42" s="16"/>
    </row>
    <row r="43" spans="2:6" ht="28.8" hidden="1">
      <c r="B43" s="17">
        <v>7</v>
      </c>
      <c r="C43" s="18" t="str">
        <v>7. ODGOVORNOST ZA FINANCIJSKE RESURSE</v>
      </c>
      <c r="D43" s="22" t="s">
        <v>100</v>
      </c>
      <c r="E43" s="20">
        <f t="shared" si="3"/>
        <v>60</v>
      </c>
      <c r="F43" s="16"/>
    </row>
    <row r="44" spans="2:6" ht="43.2" hidden="1">
      <c r="B44" s="17">
        <v>8</v>
      </c>
      <c r="C44" s="18" t="str">
        <v>8. ODGOVORNOST ZA MATERIJALNA DOBRA I OPREMU</v>
      </c>
      <c r="D44" s="22" t="s">
        <v>100</v>
      </c>
      <c r="E44" s="20">
        <f t="shared" si="3"/>
        <v>50</v>
      </c>
      <c r="F44" s="16"/>
    </row>
    <row r="45" spans="2:6" hidden="1">
      <c r="B45" s="17">
        <v>9</v>
      </c>
      <c r="C45" s="18" t="str">
        <v>9. UTJECAJ NA REZULTAT</v>
      </c>
      <c r="D45" s="22" t="s">
        <v>100</v>
      </c>
      <c r="E45" s="20">
        <f t="shared" si="3"/>
        <v>50</v>
      </c>
      <c r="F45" s="16"/>
    </row>
    <row r="46" spans="2:6" ht="28.8" hidden="1">
      <c r="B46" s="17">
        <v>10</v>
      </c>
      <c r="C46" s="18" t="str">
        <v>10. ZAHTJEVNOST RAZMIŠLJANJA</v>
      </c>
      <c r="D46" s="22" t="s">
        <v>100</v>
      </c>
      <c r="E46" s="20">
        <f t="shared" si="3"/>
        <v>60</v>
      </c>
      <c r="F46" s="16"/>
    </row>
    <row r="47" spans="2:6" ht="28.8" hidden="1">
      <c r="B47" s="17">
        <v>11</v>
      </c>
      <c r="C47" s="18" t="str">
        <v>11. PSIHOSOCIJALNI / EMOCIONALNI NAPOR</v>
      </c>
      <c r="D47" s="22" t="s">
        <v>100</v>
      </c>
      <c r="E47" s="20">
        <f t="shared" si="3"/>
        <v>50</v>
      </c>
      <c r="F47" s="16"/>
    </row>
    <row r="48" spans="2:6" ht="28.8" hidden="1">
      <c r="B48" s="17">
        <v>12</v>
      </c>
      <c r="C48" s="18" t="str">
        <v>12. FIZIČKO OPTEREĆENJE</v>
      </c>
      <c r="D48" s="22" t="s">
        <v>64</v>
      </c>
      <c r="E48" s="20">
        <f t="shared" si="3"/>
        <v>0</v>
      </c>
      <c r="F48" s="16"/>
    </row>
    <row r="49" spans="2:7" hidden="1">
      <c r="B49" s="17">
        <v>13</v>
      </c>
      <c r="C49" s="18" t="str">
        <v>13. RADNO OKRUŽENJE</v>
      </c>
      <c r="D49" s="22" t="s">
        <v>44</v>
      </c>
      <c r="E49" s="20">
        <f t="shared" si="3"/>
        <v>15</v>
      </c>
      <c r="F49" s="16"/>
    </row>
    <row r="50" spans="2:7" ht="28.8" hidden="1">
      <c r="B50" s="17">
        <v>14</v>
      </c>
      <c r="C50" s="18" t="str">
        <v>14. ORGANIZACIJSKO OKRUŽENJE</v>
      </c>
      <c r="D50" s="22" t="s">
        <v>44</v>
      </c>
      <c r="E50" s="20">
        <f t="shared" si="3"/>
        <v>15</v>
      </c>
      <c r="F50" s="16"/>
    </row>
    <row r="51" spans="2:7" ht="15" hidden="1" thickBot="1"/>
    <row r="52" spans="2:7" ht="31.95" hidden="1" customHeight="1" thickBot="1">
      <c r="C52" s="293" t="s">
        <v>62</v>
      </c>
      <c r="D52" s="294"/>
      <c r="E52" s="289">
        <f>SUM(E37:E50)</f>
        <v>720</v>
      </c>
      <c r="F52" s="290"/>
    </row>
    <row r="53" spans="2:7" ht="40.5" hidden="1" customHeight="1" thickBot="1">
      <c r="C53" s="293" t="s">
        <v>63</v>
      </c>
      <c r="D53" s="294"/>
      <c r="E53" s="291" t="str">
        <f>_xlfn.XLOOKUP(E52,E22:E27,C22:C27,"GREŠKA",-1,1)</f>
        <v>Uprava / Strateški menadžment</v>
      </c>
      <c r="F53" s="292"/>
    </row>
    <row r="54" spans="2:7" hidden="1"/>
    <row r="55" spans="2:7" hidden="1"/>
    <row r="56" spans="2:7" ht="25.95" hidden="1" customHeight="1">
      <c r="B56" s="278" t="s">
        <v>72</v>
      </c>
      <c r="C56" s="278"/>
      <c r="D56" s="278"/>
      <c r="E56" s="278"/>
      <c r="F56" s="278"/>
      <c r="G56" s="278"/>
    </row>
    <row r="57" spans="2:7" ht="19.95" hidden="1" customHeight="1">
      <c r="B57" s="279" t="s">
        <v>189</v>
      </c>
      <c r="C57" s="279"/>
      <c r="D57" s="279"/>
      <c r="E57" s="279"/>
      <c r="F57" s="279"/>
      <c r="G57" s="279"/>
    </row>
    <row r="58" spans="2:7" hidden="1"/>
    <row r="59" spans="2:7" ht="25.95" hidden="1" customHeight="1">
      <c r="C59" s="15" t="s">
        <v>116</v>
      </c>
      <c r="D59" s="15" t="s">
        <v>117</v>
      </c>
      <c r="E59" s="15" t="s">
        <v>118</v>
      </c>
      <c r="F59" s="283" t="s">
        <v>73</v>
      </c>
      <c r="G59" s="283"/>
    </row>
    <row r="60" spans="2:7" ht="70.5" hidden="1" customHeight="1">
      <c r="C60" s="17" t="s">
        <v>74</v>
      </c>
      <c r="D60" s="56" t="s">
        <v>222</v>
      </c>
      <c r="E60" s="17" t="s">
        <v>218</v>
      </c>
      <c r="F60" s="284" t="s">
        <v>223</v>
      </c>
      <c r="G60" s="284"/>
    </row>
    <row r="61" spans="2:7" ht="63.75" hidden="1" customHeight="1">
      <c r="C61" s="17" t="s">
        <v>75</v>
      </c>
      <c r="D61" s="56" t="s">
        <v>219</v>
      </c>
      <c r="E61" s="17" t="s">
        <v>220</v>
      </c>
      <c r="F61" s="285" t="s">
        <v>225</v>
      </c>
      <c r="G61" s="285"/>
    </row>
    <row r="62" spans="2:7" ht="67.5" hidden="1" customHeight="1">
      <c r="C62" s="17" t="s">
        <v>76</v>
      </c>
      <c r="D62" s="17" t="s">
        <v>221</v>
      </c>
      <c r="E62" s="17" t="s">
        <v>217</v>
      </c>
      <c r="F62" s="285" t="s">
        <v>226</v>
      </c>
      <c r="G62" s="285"/>
    </row>
    <row r="63" spans="2:7" hidden="1"/>
    <row r="64" spans="2:7" ht="24" hidden="1" customHeight="1">
      <c r="B64" s="280" t="s">
        <v>77</v>
      </c>
      <c r="C64" s="280"/>
      <c r="D64" s="280"/>
      <c r="E64" s="280"/>
      <c r="F64" s="280"/>
      <c r="G64" s="280"/>
    </row>
    <row r="65" spans="2:7" ht="22.2" hidden="1" customHeight="1">
      <c r="B65" s="281" t="s">
        <v>190</v>
      </c>
      <c r="C65" s="281"/>
      <c r="D65" s="281"/>
      <c r="E65" s="281"/>
      <c r="F65" s="281"/>
      <c r="G65" s="281"/>
    </row>
    <row r="66" spans="2:7" ht="56.4" hidden="1" customHeight="1">
      <c r="B66" s="282" t="s">
        <v>224</v>
      </c>
      <c r="C66" s="282"/>
      <c r="D66" s="282"/>
      <c r="E66" s="282"/>
      <c r="F66" s="282"/>
      <c r="G66" s="282"/>
    </row>
  </sheetData>
  <mergeCells count="25">
    <mergeCell ref="B19:J19"/>
    <mergeCell ref="C9:P9"/>
    <mergeCell ref="C7:G7"/>
    <mergeCell ref="H7:K7"/>
    <mergeCell ref="L7:N7"/>
    <mergeCell ref="O7:P7"/>
    <mergeCell ref="B57:G57"/>
    <mergeCell ref="B32:C32"/>
    <mergeCell ref="D32:F32"/>
    <mergeCell ref="B33:C33"/>
    <mergeCell ref="D33:F33"/>
    <mergeCell ref="B34:C34"/>
    <mergeCell ref="D34:F34"/>
    <mergeCell ref="C52:D52"/>
    <mergeCell ref="E52:F52"/>
    <mergeCell ref="C53:D53"/>
    <mergeCell ref="E53:F53"/>
    <mergeCell ref="B56:G56"/>
    <mergeCell ref="B66:G66"/>
    <mergeCell ref="F59:G59"/>
    <mergeCell ref="F60:G60"/>
    <mergeCell ref="F61:G61"/>
    <mergeCell ref="F62:G62"/>
    <mergeCell ref="B64:G64"/>
    <mergeCell ref="B65:G65"/>
  </mergeCells>
  <dataValidations count="5">
    <dataValidation type="whole" allowBlank="1" showInputMessage="1" showErrorMessage="1" prompt="U slučaju potrebe možete mijenjati bodove za svaki od podkriterija. Pazite da bodovi budu u rastućem nizu za svaki od podkriterija." sqref="C10:P16" xr:uid="{F0893A27-05D0-4D32-903B-A55764885B47}">
      <formula1>0</formula1>
      <formula2>1000</formula2>
    </dataValidation>
    <dataValidation type="whole" allowBlank="1" showInputMessage="1" showErrorMessage="1" prompt="Maksimalne bodove označene crvenom bojom možete mijenjati. Pazite da ne dođe do preklapanja Kategorija složenosti te da svi mogući bodovi budu pokriveni točno jednom Kategorijom složenosti." sqref="F23:F27" xr:uid="{9B01A61A-BF80-4F18-8862-66FA2F42A0F4}">
      <formula1>0</formula1>
      <formula2>10000</formula2>
    </dataValidation>
    <dataValidation type="list" allowBlank="1" showInputMessage="1" showErrorMessage="1" errorTitle="Neispravna razina" error="Odaberite razinu L0 do L6." sqref="D37:D50" xr:uid="{FDFDB246-8F62-4968-8FBA-690CD01A98DA}">
      <formula1>"L0,L1,L2,L3,L4,L5,L6"</formula1>
    </dataValidation>
    <dataValidation allowBlank="1" showInputMessage="1" showErrorMessage="1" promptTitle="Min platnog razreda" prompt="Upišite min platnog razreda" sqref="I21" xr:uid="{83DCB8FC-135A-4FBE-80CB-0B957F41764E}"/>
    <dataValidation allowBlank="1" showInputMessage="1" showErrorMessage="1" promptTitle="Max platnog razreda" prompt="Upišite max platnog razreda" sqref="J21" xr:uid="{2D91DA03-DDB2-4CF6-8E3E-C2E35A3C3362}"/>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10F0A-1FA2-4F17-A63A-82750960B9A6}">
  <sheetPr codeName="Sheet8">
    <tabColor rgb="FFFF0000"/>
  </sheetPr>
  <dimension ref="A1:M137"/>
  <sheetViews>
    <sheetView showGridLines="0" workbookViewId="0"/>
  </sheetViews>
  <sheetFormatPr defaultColWidth="11.44140625" defaultRowHeight="14.4"/>
  <cols>
    <col min="1" max="1" width="3.6640625" style="113" customWidth="1"/>
    <col min="2" max="2" width="11.33203125" style="113" customWidth="1"/>
    <col min="3" max="3" width="33.33203125" style="113" customWidth="1"/>
    <col min="4" max="4" width="14.6640625" style="113" customWidth="1"/>
    <col min="5" max="5" width="17.5546875" style="113" customWidth="1"/>
    <col min="6" max="6" width="14.6640625" style="113" customWidth="1"/>
    <col min="7" max="7" width="22.33203125" style="113" customWidth="1"/>
    <col min="8" max="8" width="14.6640625" style="113" customWidth="1"/>
    <col min="9" max="9" width="21" style="113" customWidth="1"/>
    <col min="10" max="10" width="7.6640625" style="113" customWidth="1"/>
    <col min="11" max="11" width="24.109375" style="113" customWidth="1"/>
    <col min="12" max="12" width="11.109375" style="113" customWidth="1"/>
    <col min="13" max="16384" width="11.44140625" style="113"/>
  </cols>
  <sheetData>
    <row r="1" spans="1:13" ht="25.2" customHeight="1">
      <c r="A1" s="111"/>
      <c r="B1" s="111"/>
      <c r="C1" s="111"/>
      <c r="D1" s="111"/>
      <c r="E1" s="111"/>
      <c r="F1" s="111"/>
      <c r="G1" s="111"/>
      <c r="H1" s="111"/>
      <c r="I1" s="111"/>
      <c r="J1" s="112"/>
      <c r="K1" s="111"/>
      <c r="L1" s="111"/>
      <c r="M1" s="111"/>
    </row>
    <row r="2" spans="1:13" ht="21">
      <c r="A2" s="111"/>
      <c r="B2" s="114" t="s">
        <v>191</v>
      </c>
      <c r="C2" s="111"/>
      <c r="D2" s="111"/>
      <c r="E2" s="111"/>
      <c r="F2" s="111"/>
      <c r="G2" s="111"/>
      <c r="H2" s="111"/>
      <c r="I2" s="111"/>
      <c r="J2" s="112"/>
      <c r="K2" s="111"/>
      <c r="L2" s="111"/>
      <c r="M2" s="111"/>
    </row>
    <row r="3" spans="1:13" ht="17.7" customHeight="1">
      <c r="A3" s="111"/>
      <c r="B3" s="111"/>
      <c r="C3" s="111"/>
      <c r="D3" s="111"/>
      <c r="E3" s="111"/>
      <c r="F3" s="111"/>
      <c r="G3" s="111"/>
      <c r="H3" s="111"/>
      <c r="I3" s="111"/>
      <c r="J3" s="112"/>
      <c r="K3" s="111"/>
      <c r="L3" s="111"/>
      <c r="M3" s="111"/>
    </row>
    <row r="4" spans="1:13">
      <c r="A4" s="111"/>
      <c r="B4" s="161" t="s">
        <v>232</v>
      </c>
      <c r="C4" s="163" t="s">
        <v>233</v>
      </c>
      <c r="D4" s="164"/>
      <c r="E4" s="164"/>
      <c r="F4" s="164"/>
      <c r="G4" s="164"/>
      <c r="H4" s="111"/>
      <c r="I4" s="111"/>
      <c r="J4" s="112"/>
      <c r="K4" s="111"/>
      <c r="L4" s="111"/>
      <c r="M4" s="111"/>
    </row>
    <row r="5" spans="1:13">
      <c r="A5" s="111"/>
      <c r="B5" s="162"/>
      <c r="C5" s="163" t="s">
        <v>166</v>
      </c>
      <c r="D5" s="164"/>
      <c r="E5" s="164"/>
      <c r="F5" s="164"/>
      <c r="G5" s="164"/>
      <c r="H5" s="111"/>
      <c r="I5" s="111"/>
      <c r="J5" s="112"/>
      <c r="K5" s="111"/>
      <c r="L5" s="111"/>
      <c r="M5" s="111"/>
    </row>
    <row r="6" spans="1:13">
      <c r="A6" s="111"/>
      <c r="B6" s="162"/>
      <c r="C6" s="163" t="s">
        <v>167</v>
      </c>
      <c r="D6" s="164"/>
      <c r="E6" s="164"/>
      <c r="F6" s="164"/>
      <c r="G6" s="164"/>
      <c r="H6" s="111"/>
      <c r="I6" s="111"/>
      <c r="J6" s="112"/>
      <c r="K6" s="111"/>
      <c r="L6" s="111"/>
      <c r="M6" s="111"/>
    </row>
    <row r="7" spans="1:13">
      <c r="A7" s="111"/>
      <c r="B7" s="111"/>
      <c r="C7" s="111"/>
      <c r="D7" s="111"/>
      <c r="E7" s="111"/>
      <c r="F7" s="111"/>
      <c r="G7" s="111"/>
      <c r="H7" s="111"/>
      <c r="I7" s="111"/>
      <c r="J7" s="112"/>
      <c r="K7" s="111"/>
      <c r="L7" s="111"/>
      <c r="M7" s="111"/>
    </row>
    <row r="8" spans="1:13">
      <c r="A8" s="111"/>
      <c r="B8" s="111"/>
      <c r="C8" s="111"/>
      <c r="D8" s="111"/>
      <c r="E8" s="111"/>
      <c r="F8" s="111"/>
      <c r="G8" s="111"/>
      <c r="H8" s="111"/>
      <c r="I8" s="111"/>
      <c r="J8" s="112"/>
      <c r="K8" s="111"/>
      <c r="L8" s="111"/>
      <c r="M8" s="111"/>
    </row>
    <row r="9" spans="1:13" ht="30" customHeight="1">
      <c r="A9" s="111"/>
      <c r="B9" s="116" t="s">
        <v>168</v>
      </c>
      <c r="C9" s="117" t="s">
        <v>169</v>
      </c>
      <c r="D9" s="117" t="s">
        <v>170</v>
      </c>
      <c r="E9" s="117" t="s">
        <v>171</v>
      </c>
      <c r="F9" s="117" t="s">
        <v>172</v>
      </c>
      <c r="G9" s="117" t="s">
        <v>173</v>
      </c>
      <c r="H9" s="118" t="s">
        <v>174</v>
      </c>
      <c r="I9" s="119" t="s">
        <v>278</v>
      </c>
      <c r="J9" s="120"/>
      <c r="K9" s="115" t="s">
        <v>175</v>
      </c>
      <c r="L9" s="111"/>
      <c r="M9" s="111"/>
    </row>
    <row r="10" spans="1:13" ht="15.6">
      <c r="A10" s="111"/>
      <c r="B10" s="121">
        <v>1</v>
      </c>
      <c r="C10" s="122" t="s">
        <v>192</v>
      </c>
      <c r="D10" s="123">
        <v>2</v>
      </c>
      <c r="E10" s="123">
        <v>10</v>
      </c>
      <c r="F10" s="123">
        <f t="shared" ref="F10:F12" si="0">D10+E10</f>
        <v>12</v>
      </c>
      <c r="G10" s="123" t="str">
        <f t="shared" ref="G10:G19" si="1">IFERROR(IF(D10+E10=0,"",IF(D10/(D10+E10)&gt;=0.6,"prevlast žena",IF(D10/(D10+E10)&lt;=0.4,"prevlast muškaraca","uravnoteženo"))),"")</f>
        <v>prevlast muškaraca</v>
      </c>
      <c r="H10" s="142">
        <v>595</v>
      </c>
      <c r="I10" s="124" t="s">
        <v>52</v>
      </c>
      <c r="J10" s="125"/>
      <c r="K10" s="126" t="s">
        <v>176</v>
      </c>
      <c r="L10" s="127">
        <f>SUM(D10:D20)</f>
        <v>7</v>
      </c>
      <c r="M10" s="111"/>
    </row>
    <row r="11" spans="1:13" ht="15.6">
      <c r="A11" s="111"/>
      <c r="B11" s="128">
        <v>2</v>
      </c>
      <c r="C11" s="129" t="s">
        <v>193</v>
      </c>
      <c r="D11" s="130">
        <v>0</v>
      </c>
      <c r="E11" s="130">
        <v>15</v>
      </c>
      <c r="F11" s="130">
        <f t="shared" si="0"/>
        <v>15</v>
      </c>
      <c r="G11" s="130" t="str">
        <f t="shared" si="1"/>
        <v>prevlast muškaraca</v>
      </c>
      <c r="H11" s="143">
        <v>252</v>
      </c>
      <c r="I11" s="131" t="s">
        <v>48</v>
      </c>
      <c r="J11" s="125"/>
      <c r="K11" s="126" t="s">
        <v>177</v>
      </c>
      <c r="L11" s="127">
        <f>SUM(E10:E20)</f>
        <v>30</v>
      </c>
      <c r="M11" s="111"/>
    </row>
    <row r="12" spans="1:13">
      <c r="A12" s="111"/>
      <c r="B12" s="121">
        <v>3</v>
      </c>
      <c r="C12" s="122" t="s">
        <v>178</v>
      </c>
      <c r="D12" s="123">
        <v>5</v>
      </c>
      <c r="E12" s="123">
        <v>5</v>
      </c>
      <c r="F12" s="123">
        <f t="shared" si="0"/>
        <v>10</v>
      </c>
      <c r="G12" s="123" t="str">
        <f t="shared" si="1"/>
        <v>uravnoteženo</v>
      </c>
      <c r="H12" s="142">
        <v>266</v>
      </c>
      <c r="I12" s="124" t="s">
        <v>48</v>
      </c>
      <c r="J12" s="132"/>
      <c r="K12" s="111"/>
      <c r="L12" s="111"/>
      <c r="M12" s="111"/>
    </row>
    <row r="13" spans="1:13" ht="15" customHeight="1">
      <c r="A13" s="111"/>
      <c r="B13" s="128">
        <v>4</v>
      </c>
      <c r="C13" s="129"/>
      <c r="D13" s="130"/>
      <c r="E13" s="130"/>
      <c r="F13" s="130"/>
      <c r="G13" s="130" t="str">
        <f t="shared" si="1"/>
        <v/>
      </c>
      <c r="H13" s="143"/>
      <c r="I13" s="131"/>
      <c r="J13" s="132"/>
      <c r="K13" s="111"/>
      <c r="L13" s="111"/>
      <c r="M13" s="111"/>
    </row>
    <row r="14" spans="1:13">
      <c r="A14" s="111"/>
      <c r="B14" s="121">
        <v>5</v>
      </c>
      <c r="C14" s="122"/>
      <c r="D14" s="123"/>
      <c r="E14" s="123"/>
      <c r="F14" s="123"/>
      <c r="G14" s="123" t="str">
        <f t="shared" si="1"/>
        <v/>
      </c>
      <c r="H14" s="142"/>
      <c r="I14" s="124"/>
      <c r="J14" s="132"/>
      <c r="K14" s="111"/>
      <c r="L14" s="111"/>
      <c r="M14" s="111"/>
    </row>
    <row r="15" spans="1:13">
      <c r="A15" s="111"/>
      <c r="B15" s="128">
        <v>6</v>
      </c>
      <c r="C15" s="129"/>
      <c r="D15" s="130"/>
      <c r="E15" s="130"/>
      <c r="F15" s="130"/>
      <c r="G15" s="130" t="str">
        <f t="shared" si="1"/>
        <v/>
      </c>
      <c r="H15" s="143"/>
      <c r="I15" s="131"/>
      <c r="J15" s="132"/>
      <c r="K15" s="111"/>
      <c r="L15" s="111"/>
      <c r="M15" s="111"/>
    </row>
    <row r="16" spans="1:13">
      <c r="A16" s="111"/>
      <c r="B16" s="121">
        <v>7</v>
      </c>
      <c r="C16" s="122"/>
      <c r="D16" s="123"/>
      <c r="E16" s="123"/>
      <c r="F16" s="123"/>
      <c r="G16" s="123" t="str">
        <f t="shared" si="1"/>
        <v/>
      </c>
      <c r="H16" s="142"/>
      <c r="I16" s="124"/>
      <c r="J16" s="132"/>
      <c r="K16" s="111"/>
      <c r="L16" s="111"/>
      <c r="M16" s="111"/>
    </row>
    <row r="17" spans="1:13">
      <c r="A17" s="111"/>
      <c r="B17" s="128">
        <v>8</v>
      </c>
      <c r="C17" s="129"/>
      <c r="D17" s="130"/>
      <c r="E17" s="130"/>
      <c r="F17" s="130"/>
      <c r="G17" s="130" t="str">
        <f t="shared" si="1"/>
        <v/>
      </c>
      <c r="H17" s="143"/>
      <c r="I17" s="131"/>
      <c r="J17" s="132"/>
      <c r="K17" s="111"/>
      <c r="L17" s="111"/>
      <c r="M17" s="111"/>
    </row>
    <row r="18" spans="1:13">
      <c r="A18" s="111"/>
      <c r="B18" s="121">
        <v>9</v>
      </c>
      <c r="C18" s="122"/>
      <c r="D18" s="123"/>
      <c r="E18" s="123"/>
      <c r="F18" s="123"/>
      <c r="G18" s="123" t="str">
        <f t="shared" si="1"/>
        <v/>
      </c>
      <c r="H18" s="142"/>
      <c r="I18" s="124"/>
      <c r="J18" s="132"/>
      <c r="K18" s="111"/>
      <c r="L18" s="111"/>
      <c r="M18" s="111"/>
    </row>
    <row r="19" spans="1:13">
      <c r="A19" s="111"/>
      <c r="B19" s="133">
        <v>10</v>
      </c>
      <c r="C19" s="134"/>
      <c r="D19" s="135"/>
      <c r="E19" s="135"/>
      <c r="F19" s="135"/>
      <c r="G19" s="135" t="str">
        <f t="shared" si="1"/>
        <v/>
      </c>
      <c r="H19" s="144"/>
      <c r="I19" s="136"/>
      <c r="J19" s="132"/>
      <c r="K19" s="111"/>
      <c r="L19" s="111"/>
      <c r="M19" s="111"/>
    </row>
    <row r="20" spans="1:13">
      <c r="A20" s="111"/>
      <c r="B20" s="137" t="s">
        <v>179</v>
      </c>
      <c r="C20" s="137"/>
      <c r="D20"/>
      <c r="E20"/>
      <c r="F20"/>
      <c r="G20"/>
      <c r="H20"/>
      <c r="I20" s="111"/>
      <c r="J20" s="112"/>
      <c r="K20" s="111"/>
      <c r="L20" s="111"/>
      <c r="M20" s="111"/>
    </row>
    <row r="21" spans="1:13">
      <c r="B21" s="138"/>
      <c r="C21" s="138"/>
      <c r="D21" s="138"/>
      <c r="E21" s="138"/>
      <c r="F21" s="138"/>
      <c r="G21" s="138"/>
    </row>
    <row r="22" spans="1:13">
      <c r="B22" s="138"/>
      <c r="C22" s="138"/>
      <c r="D22" s="138"/>
      <c r="E22" s="138"/>
      <c r="F22" s="138"/>
      <c r="G22" s="138"/>
    </row>
    <row r="23" spans="1:13">
      <c r="B23" s="138"/>
      <c r="C23" s="138"/>
      <c r="D23" s="138"/>
      <c r="E23" s="138"/>
      <c r="F23" s="138"/>
      <c r="G23" s="138"/>
    </row>
    <row r="24" spans="1:13">
      <c r="B24" s="138"/>
      <c r="C24" s="138"/>
      <c r="D24" s="138"/>
      <c r="E24" s="138"/>
      <c r="F24" s="138"/>
      <c r="G24" s="138"/>
    </row>
    <row r="25" spans="1:13">
      <c r="B25" s="138"/>
      <c r="C25" s="138"/>
      <c r="D25" s="138"/>
      <c r="E25" s="138"/>
      <c r="F25" s="138"/>
      <c r="G25" s="138"/>
    </row>
    <row r="26" spans="1:13">
      <c r="B26" s="138"/>
      <c r="C26" s="138"/>
      <c r="D26" s="138"/>
      <c r="E26" s="138"/>
      <c r="F26" s="138"/>
      <c r="G26" s="138"/>
    </row>
    <row r="27" spans="1:13">
      <c r="B27" s="138"/>
      <c r="C27" s="138"/>
      <c r="D27" s="138"/>
      <c r="E27" s="138"/>
      <c r="F27" s="138"/>
      <c r="G27" s="138"/>
    </row>
    <row r="28" spans="1:13">
      <c r="B28" s="138"/>
      <c r="C28" s="138"/>
      <c r="D28" s="138"/>
      <c r="E28" s="138"/>
      <c r="F28" s="138"/>
      <c r="G28" s="138"/>
    </row>
    <row r="29" spans="1:13">
      <c r="B29" s="138"/>
      <c r="C29" s="138"/>
      <c r="D29" s="138"/>
      <c r="E29" s="138"/>
      <c r="F29" s="138"/>
      <c r="G29" s="138"/>
    </row>
    <row r="30" spans="1:13">
      <c r="C30" s="138"/>
      <c r="D30" s="138"/>
      <c r="E30" s="138"/>
      <c r="F30" s="138"/>
      <c r="G30" s="138"/>
    </row>
    <row r="31" spans="1:13">
      <c r="B31" s="138"/>
      <c r="C31" s="138"/>
      <c r="D31" s="138"/>
      <c r="E31" s="138"/>
      <c r="F31" s="138"/>
      <c r="G31" s="138"/>
    </row>
    <row r="32" spans="1:13">
      <c r="B32" s="138"/>
      <c r="C32" s="138"/>
      <c r="D32" s="138"/>
      <c r="E32" s="138"/>
      <c r="F32" s="138"/>
      <c r="G32" s="138"/>
    </row>
    <row r="33" spans="2:7">
      <c r="B33" s="138"/>
      <c r="C33" s="138"/>
      <c r="D33" s="138"/>
      <c r="E33" s="138"/>
      <c r="F33" s="138"/>
      <c r="G33" s="138"/>
    </row>
    <row r="34" spans="2:7">
      <c r="B34" s="138"/>
      <c r="C34" s="138"/>
      <c r="D34" s="138"/>
      <c r="E34" s="138"/>
      <c r="F34" s="138"/>
      <c r="G34" s="138"/>
    </row>
    <row r="35" spans="2:7">
      <c r="B35" s="138"/>
      <c r="C35" s="138"/>
      <c r="D35" s="138"/>
      <c r="E35" s="138"/>
      <c r="F35" s="138"/>
      <c r="G35" s="138"/>
    </row>
    <row r="36" spans="2:7">
      <c r="B36" s="138"/>
      <c r="C36" s="138"/>
      <c r="D36" s="138"/>
      <c r="E36" s="138"/>
      <c r="F36" s="138"/>
      <c r="G36" s="138"/>
    </row>
    <row r="37" spans="2:7">
      <c r="B37" s="138"/>
      <c r="C37" s="138"/>
      <c r="D37" s="138"/>
      <c r="E37" s="138"/>
      <c r="F37" s="138"/>
      <c r="G37" s="138"/>
    </row>
    <row r="38" spans="2:7">
      <c r="B38" s="138"/>
      <c r="C38" s="138"/>
      <c r="D38" s="138"/>
      <c r="E38" s="138"/>
      <c r="F38" s="138"/>
      <c r="G38" s="138"/>
    </row>
    <row r="39" spans="2:7">
      <c r="B39" s="139"/>
      <c r="C39" s="139"/>
      <c r="D39" s="139"/>
      <c r="E39" s="139"/>
      <c r="F39" s="139"/>
      <c r="G39" s="139"/>
    </row>
    <row r="40" spans="2:7">
      <c r="B40" s="139"/>
      <c r="C40" s="139"/>
      <c r="D40" s="139"/>
      <c r="E40" s="139"/>
      <c r="F40" s="139"/>
      <c r="G40" s="139"/>
    </row>
    <row r="41" spans="2:7">
      <c r="B41" s="139"/>
      <c r="C41" s="139"/>
      <c r="D41" s="139"/>
      <c r="E41" s="139"/>
      <c r="F41" s="139"/>
      <c r="G41" s="139"/>
    </row>
    <row r="42" spans="2:7">
      <c r="B42" s="139"/>
      <c r="C42" s="139"/>
      <c r="D42" s="139"/>
      <c r="E42" s="139"/>
      <c r="F42" s="139"/>
      <c r="G42" s="139"/>
    </row>
    <row r="43" spans="2:7">
      <c r="B43" s="139"/>
      <c r="C43" s="139"/>
      <c r="D43" s="139"/>
      <c r="E43" s="139"/>
      <c r="F43" s="139"/>
      <c r="G43" s="139"/>
    </row>
    <row r="44" spans="2:7">
      <c r="B44" s="139"/>
      <c r="C44" s="139"/>
      <c r="D44" s="139"/>
      <c r="E44" s="139"/>
      <c r="F44" s="139"/>
      <c r="G44" s="139"/>
    </row>
    <row r="45" spans="2:7">
      <c r="B45" s="139"/>
      <c r="C45" s="139"/>
      <c r="D45" s="139"/>
      <c r="E45" s="139"/>
      <c r="F45" s="139"/>
      <c r="G45" s="139"/>
    </row>
    <row r="46" spans="2:7">
      <c r="B46" s="139"/>
      <c r="C46" s="139"/>
      <c r="D46" s="139"/>
      <c r="E46" s="139"/>
      <c r="F46" s="139"/>
      <c r="G46" s="139"/>
    </row>
    <row r="47" spans="2:7">
      <c r="B47" s="139"/>
      <c r="C47" s="139"/>
      <c r="D47" s="139"/>
      <c r="E47" s="139"/>
      <c r="F47" s="139"/>
      <c r="G47" s="139"/>
    </row>
    <row r="48" spans="2:7">
      <c r="B48" s="139"/>
      <c r="C48" s="139"/>
      <c r="D48" s="139"/>
      <c r="E48" s="139"/>
      <c r="F48" s="139"/>
      <c r="G48" s="139"/>
    </row>
    <row r="49" spans="2:7">
      <c r="B49" s="139"/>
      <c r="C49" s="139"/>
      <c r="D49" s="139"/>
      <c r="E49" s="139"/>
      <c r="F49" s="139"/>
      <c r="G49" s="139"/>
    </row>
    <row r="50" spans="2:7">
      <c r="B50" s="139"/>
      <c r="C50" s="139"/>
      <c r="D50" s="139"/>
      <c r="E50" s="139"/>
      <c r="F50" s="139"/>
      <c r="G50" s="139"/>
    </row>
    <row r="51" spans="2:7">
      <c r="B51" s="139"/>
      <c r="C51" s="139"/>
      <c r="D51" s="139"/>
      <c r="E51" s="139"/>
      <c r="F51" s="139"/>
      <c r="G51" s="139"/>
    </row>
    <row r="52" spans="2:7">
      <c r="B52" s="139"/>
      <c r="C52" s="139"/>
      <c r="D52" s="139"/>
      <c r="E52" s="139"/>
      <c r="F52" s="139"/>
      <c r="G52" s="139"/>
    </row>
    <row r="53" spans="2:7">
      <c r="B53" s="139"/>
      <c r="C53" s="139"/>
      <c r="D53" s="139"/>
      <c r="E53" s="139"/>
      <c r="F53" s="139"/>
      <c r="G53" s="139"/>
    </row>
    <row r="54" spans="2:7">
      <c r="B54" s="139"/>
      <c r="C54" s="139"/>
      <c r="D54" s="139"/>
      <c r="E54" s="139"/>
      <c r="F54" s="139"/>
      <c r="G54" s="139"/>
    </row>
    <row r="55" spans="2:7">
      <c r="B55" s="139"/>
      <c r="C55" s="139"/>
      <c r="D55" s="139"/>
      <c r="E55" s="139"/>
      <c r="F55" s="139"/>
      <c r="G55" s="139"/>
    </row>
    <row r="56" spans="2:7">
      <c r="B56" s="139"/>
      <c r="C56" s="139"/>
      <c r="D56" s="139"/>
      <c r="E56" s="139"/>
      <c r="F56" s="139"/>
      <c r="G56" s="139"/>
    </row>
    <row r="57" spans="2:7">
      <c r="B57" s="139"/>
      <c r="C57" s="139"/>
      <c r="D57" s="139"/>
      <c r="E57" s="139"/>
      <c r="F57" s="139"/>
      <c r="G57" s="139"/>
    </row>
    <row r="58" spans="2:7">
      <c r="B58" s="139"/>
      <c r="C58" s="139"/>
      <c r="D58" s="139"/>
      <c r="E58" s="139"/>
      <c r="F58" s="139"/>
      <c r="G58" s="139"/>
    </row>
    <row r="59" spans="2:7">
      <c r="B59" s="139"/>
      <c r="C59" s="139"/>
      <c r="D59" s="139"/>
      <c r="E59" s="139"/>
      <c r="F59" s="139"/>
      <c r="G59" s="139"/>
    </row>
    <row r="60" spans="2:7">
      <c r="B60" s="139"/>
      <c r="C60" s="139"/>
      <c r="D60" s="139"/>
      <c r="E60" s="139"/>
      <c r="F60" s="139"/>
      <c r="G60" s="139"/>
    </row>
    <row r="61" spans="2:7">
      <c r="B61" s="139"/>
      <c r="C61" s="139"/>
      <c r="D61" s="139"/>
      <c r="E61" s="139"/>
      <c r="F61" s="139"/>
      <c r="G61" s="139"/>
    </row>
    <row r="62" spans="2:7">
      <c r="B62" s="139"/>
      <c r="C62" s="139"/>
      <c r="D62" s="139"/>
      <c r="E62" s="139"/>
      <c r="F62" s="139"/>
      <c r="G62" s="139"/>
    </row>
    <row r="63" spans="2:7">
      <c r="B63" s="139"/>
      <c r="C63" s="139"/>
      <c r="D63" s="139"/>
      <c r="E63" s="139"/>
      <c r="F63" s="139"/>
      <c r="G63" s="139"/>
    </row>
    <row r="64" spans="2:7">
      <c r="B64" s="139"/>
      <c r="C64" s="139"/>
      <c r="D64" s="139"/>
      <c r="E64" s="139"/>
      <c r="F64" s="139"/>
      <c r="G64" s="139"/>
    </row>
    <row r="65" spans="2:7">
      <c r="B65" s="139"/>
      <c r="C65" s="139"/>
      <c r="D65" s="139"/>
      <c r="E65" s="139"/>
      <c r="F65" s="139"/>
      <c r="G65" s="139"/>
    </row>
    <row r="66" spans="2:7">
      <c r="B66" s="139"/>
      <c r="C66" s="139"/>
      <c r="D66" s="139"/>
      <c r="E66" s="139"/>
      <c r="F66" s="139"/>
      <c r="G66" s="139"/>
    </row>
    <row r="67" spans="2:7">
      <c r="B67" s="139"/>
      <c r="C67" s="139"/>
      <c r="D67" s="139"/>
      <c r="E67" s="139"/>
      <c r="F67" s="139"/>
      <c r="G67" s="139"/>
    </row>
    <row r="68" spans="2:7">
      <c r="B68" s="139"/>
      <c r="C68" s="139"/>
      <c r="D68" s="139"/>
      <c r="E68" s="139"/>
      <c r="F68" s="139"/>
      <c r="G68" s="139"/>
    </row>
    <row r="69" spans="2:7">
      <c r="B69" s="139"/>
      <c r="C69" s="139"/>
      <c r="D69" s="139"/>
      <c r="E69" s="139"/>
      <c r="F69" s="139"/>
      <c r="G69" s="139"/>
    </row>
    <row r="70" spans="2:7">
      <c r="B70" s="139"/>
      <c r="C70" s="139"/>
      <c r="D70" s="139"/>
      <c r="E70" s="139"/>
      <c r="F70" s="139"/>
      <c r="G70" s="139"/>
    </row>
    <row r="71" spans="2:7">
      <c r="B71" s="139"/>
      <c r="C71" s="139"/>
      <c r="D71" s="139"/>
      <c r="E71" s="139"/>
      <c r="F71" s="139"/>
      <c r="G71" s="139"/>
    </row>
    <row r="72" spans="2:7">
      <c r="B72" s="139"/>
      <c r="C72" s="139"/>
      <c r="D72" s="139"/>
      <c r="E72" s="139"/>
      <c r="F72" s="139"/>
      <c r="G72" s="139"/>
    </row>
    <row r="73" spans="2:7">
      <c r="B73" s="139"/>
      <c r="C73" s="139"/>
      <c r="D73" s="139"/>
      <c r="E73" s="139"/>
      <c r="F73" s="139"/>
      <c r="G73" s="139"/>
    </row>
    <row r="74" spans="2:7">
      <c r="B74" s="139"/>
      <c r="C74" s="139"/>
      <c r="D74" s="139"/>
      <c r="E74" s="139"/>
      <c r="F74" s="139"/>
      <c r="G74" s="139"/>
    </row>
    <row r="75" spans="2:7">
      <c r="B75" s="139"/>
      <c r="C75" s="139"/>
      <c r="D75" s="139"/>
      <c r="E75" s="139"/>
      <c r="F75" s="139"/>
      <c r="G75" s="139"/>
    </row>
    <row r="76" spans="2:7">
      <c r="B76" s="139"/>
      <c r="C76" s="139"/>
      <c r="D76" s="139"/>
      <c r="E76" s="139"/>
      <c r="F76" s="139"/>
      <c r="G76" s="139"/>
    </row>
    <row r="77" spans="2:7">
      <c r="B77" s="139"/>
      <c r="C77" s="139"/>
      <c r="D77" s="139"/>
      <c r="E77" s="139"/>
      <c r="F77" s="139"/>
      <c r="G77" s="139"/>
    </row>
    <row r="78" spans="2:7">
      <c r="B78" s="139"/>
      <c r="C78" s="139"/>
      <c r="D78" s="139"/>
      <c r="E78" s="139"/>
      <c r="F78" s="139"/>
      <c r="G78" s="139"/>
    </row>
    <row r="79" spans="2:7">
      <c r="B79" s="139"/>
      <c r="C79" s="139"/>
      <c r="D79" s="139"/>
      <c r="E79" s="139"/>
      <c r="F79" s="139"/>
      <c r="G79" s="139"/>
    </row>
    <row r="80" spans="2:7">
      <c r="B80" s="139"/>
      <c r="C80" s="139"/>
      <c r="D80" s="139"/>
      <c r="E80" s="139"/>
      <c r="F80" s="139"/>
      <c r="G80" s="139"/>
    </row>
    <row r="81" spans="2:7">
      <c r="B81" s="139"/>
      <c r="C81" s="139"/>
      <c r="D81" s="139"/>
      <c r="E81" s="139"/>
      <c r="F81" s="139"/>
      <c r="G81" s="139"/>
    </row>
    <row r="82" spans="2:7">
      <c r="B82" s="139"/>
      <c r="C82" s="139"/>
      <c r="D82" s="139"/>
      <c r="E82" s="139"/>
      <c r="F82" s="139"/>
      <c r="G82" s="139"/>
    </row>
    <row r="83" spans="2:7">
      <c r="B83" s="139"/>
      <c r="C83" s="139"/>
      <c r="D83" s="139"/>
      <c r="E83" s="139"/>
      <c r="F83" s="139"/>
      <c r="G83" s="139"/>
    </row>
    <row r="84" spans="2:7">
      <c r="B84" s="139"/>
      <c r="C84" s="139"/>
      <c r="D84" s="139"/>
      <c r="E84" s="139"/>
      <c r="F84" s="139"/>
      <c r="G84" s="139"/>
    </row>
    <row r="85" spans="2:7">
      <c r="B85" s="139"/>
      <c r="C85" s="139"/>
      <c r="D85" s="139"/>
      <c r="E85" s="139"/>
      <c r="F85" s="139"/>
      <c r="G85" s="139"/>
    </row>
    <row r="86" spans="2:7">
      <c r="B86" s="139"/>
      <c r="C86" s="139"/>
      <c r="D86" s="139"/>
      <c r="E86" s="139"/>
      <c r="F86" s="139"/>
      <c r="G86" s="139"/>
    </row>
    <row r="87" spans="2:7">
      <c r="B87" s="139"/>
      <c r="C87" s="139"/>
      <c r="D87" s="139"/>
      <c r="E87" s="139"/>
      <c r="F87" s="139"/>
      <c r="G87" s="139"/>
    </row>
    <row r="88" spans="2:7">
      <c r="B88" s="139"/>
      <c r="C88" s="139"/>
      <c r="D88" s="139"/>
      <c r="E88" s="139"/>
      <c r="F88" s="139"/>
      <c r="G88" s="139"/>
    </row>
    <row r="89" spans="2:7">
      <c r="B89" s="139"/>
      <c r="C89" s="139"/>
      <c r="D89" s="139"/>
      <c r="E89" s="139"/>
      <c r="F89" s="139"/>
      <c r="G89" s="139"/>
    </row>
    <row r="90" spans="2:7">
      <c r="B90" s="139"/>
      <c r="C90" s="139"/>
      <c r="D90" s="139"/>
      <c r="E90" s="139"/>
      <c r="F90" s="139"/>
      <c r="G90" s="139"/>
    </row>
    <row r="91" spans="2:7">
      <c r="B91" s="139"/>
      <c r="C91" s="139"/>
      <c r="D91" s="139"/>
      <c r="E91" s="139"/>
      <c r="F91" s="139"/>
      <c r="G91" s="139"/>
    </row>
    <row r="92" spans="2:7">
      <c r="B92" s="139"/>
      <c r="C92" s="139"/>
      <c r="D92" s="139"/>
      <c r="E92" s="139"/>
      <c r="F92" s="139"/>
      <c r="G92" s="139"/>
    </row>
    <row r="93" spans="2:7">
      <c r="B93" s="139"/>
      <c r="C93" s="139"/>
      <c r="D93" s="139"/>
      <c r="E93" s="139"/>
      <c r="F93" s="139"/>
      <c r="G93" s="139"/>
    </row>
    <row r="94" spans="2:7">
      <c r="B94" s="139"/>
      <c r="C94" s="139"/>
      <c r="D94" s="139"/>
      <c r="E94" s="139"/>
      <c r="F94" s="139"/>
      <c r="G94" s="139"/>
    </row>
    <row r="95" spans="2:7">
      <c r="B95" s="139"/>
      <c r="C95" s="139"/>
      <c r="D95" s="139"/>
      <c r="E95" s="139"/>
      <c r="F95" s="139"/>
      <c r="G95" s="139"/>
    </row>
    <row r="96" spans="2:7">
      <c r="B96" s="139"/>
      <c r="C96" s="139"/>
      <c r="D96" s="139"/>
      <c r="E96" s="139"/>
      <c r="F96" s="139"/>
      <c r="G96" s="139"/>
    </row>
    <row r="97" spans="1:7">
      <c r="B97" s="139"/>
      <c r="C97" s="139"/>
      <c r="D97" s="139"/>
      <c r="E97" s="139"/>
      <c r="F97" s="139"/>
      <c r="G97" s="139"/>
    </row>
    <row r="98" spans="1:7">
      <c r="B98" s="139"/>
      <c r="C98" s="139"/>
      <c r="D98" s="139"/>
      <c r="E98" s="139"/>
      <c r="F98" s="139"/>
      <c r="G98" s="139"/>
    </row>
    <row r="99" spans="1:7">
      <c r="B99" s="139"/>
      <c r="C99" s="139"/>
      <c r="D99" s="139"/>
      <c r="E99" s="139"/>
      <c r="F99" s="139"/>
      <c r="G99" s="139"/>
    </row>
    <row r="100" spans="1:7">
      <c r="B100" s="139"/>
      <c r="C100" s="139"/>
      <c r="D100" s="139"/>
      <c r="E100" s="139"/>
      <c r="F100" s="139"/>
      <c r="G100" s="139"/>
    </row>
    <row r="101" spans="1:7">
      <c r="B101" s="139"/>
      <c r="C101" s="139"/>
      <c r="D101" s="139"/>
      <c r="E101" s="139"/>
      <c r="F101" s="139"/>
      <c r="G101" s="139"/>
    </row>
    <row r="102" spans="1:7">
      <c r="B102" s="139"/>
      <c r="C102" s="139"/>
      <c r="D102" s="139"/>
      <c r="E102" s="139"/>
      <c r="F102" s="139"/>
      <c r="G102" s="139"/>
    </row>
    <row r="103" spans="1:7">
      <c r="B103" s="139"/>
      <c r="C103" s="139"/>
      <c r="D103" s="139"/>
      <c r="E103" s="139"/>
      <c r="F103" s="139"/>
      <c r="G103" s="139"/>
    </row>
    <row r="104" spans="1:7">
      <c r="B104" s="139"/>
      <c r="C104" s="139"/>
      <c r="D104" s="139"/>
      <c r="E104" s="139"/>
      <c r="F104" s="139"/>
      <c r="G104" s="139"/>
    </row>
    <row r="105" spans="1:7">
      <c r="B105" s="139"/>
      <c r="C105" s="139"/>
      <c r="D105" s="139"/>
      <c r="E105" s="139"/>
      <c r="F105" s="139"/>
      <c r="G105" s="139"/>
    </row>
    <row r="106" spans="1:7">
      <c r="B106" s="139"/>
      <c r="C106" s="139"/>
      <c r="D106" s="139"/>
      <c r="E106" s="139"/>
      <c r="F106" s="139"/>
      <c r="G106" s="139"/>
    </row>
    <row r="107" spans="1:7">
      <c r="B107" s="139"/>
      <c r="C107" s="139"/>
      <c r="D107" s="139"/>
      <c r="E107" s="139"/>
      <c r="F107" s="139"/>
      <c r="G107" s="139"/>
    </row>
    <row r="108" spans="1:7">
      <c r="B108" s="139"/>
      <c r="C108" s="139"/>
      <c r="D108" s="139"/>
      <c r="E108" s="139"/>
      <c r="F108" s="139"/>
      <c r="G108" s="139"/>
    </row>
    <row r="109" spans="1:7">
      <c r="B109" s="139"/>
      <c r="C109" s="139"/>
      <c r="D109" s="139"/>
      <c r="E109" s="139"/>
      <c r="F109" s="139"/>
      <c r="G109" s="139"/>
    </row>
    <row r="110" spans="1:7">
      <c r="A110" s="140"/>
      <c r="B110" s="139"/>
      <c r="C110" s="139"/>
      <c r="D110" s="139"/>
      <c r="E110" s="139"/>
      <c r="F110" s="139"/>
      <c r="G110" s="139"/>
    </row>
    <row r="111" spans="1:7">
      <c r="B111" s="139"/>
      <c r="C111" s="139"/>
      <c r="D111" s="139"/>
      <c r="E111" s="139"/>
      <c r="F111" s="139"/>
      <c r="G111" s="139"/>
    </row>
    <row r="112" spans="1:7">
      <c r="B112" s="139"/>
      <c r="C112" s="139"/>
      <c r="D112" s="139"/>
      <c r="E112" s="139"/>
      <c r="F112" s="139"/>
      <c r="G112" s="139"/>
    </row>
    <row r="113" spans="2:7">
      <c r="B113" s="139"/>
      <c r="C113" s="139"/>
      <c r="D113" s="139"/>
      <c r="E113" s="139"/>
      <c r="F113" s="139"/>
      <c r="G113" s="139"/>
    </row>
    <row r="114" spans="2:7">
      <c r="B114" s="139"/>
      <c r="C114" s="139"/>
      <c r="D114" s="139"/>
      <c r="E114" s="139"/>
      <c r="F114" s="139"/>
      <c r="G114" s="139"/>
    </row>
    <row r="115" spans="2:7">
      <c r="B115" s="139"/>
      <c r="C115" s="139"/>
      <c r="D115" s="139"/>
      <c r="E115" s="139"/>
      <c r="F115" s="139"/>
      <c r="G115" s="139"/>
    </row>
    <row r="116" spans="2:7">
      <c r="B116" s="139"/>
      <c r="C116" s="139"/>
      <c r="D116" s="139"/>
      <c r="E116" s="139"/>
      <c r="F116" s="139"/>
      <c r="G116" s="139"/>
    </row>
    <row r="117" spans="2:7">
      <c r="B117" s="139"/>
      <c r="C117" s="139"/>
      <c r="D117" s="139"/>
      <c r="E117" s="139"/>
      <c r="F117" s="139"/>
      <c r="G117" s="139"/>
    </row>
    <row r="118" spans="2:7">
      <c r="B118" s="139"/>
      <c r="C118" s="139"/>
      <c r="D118" s="139"/>
      <c r="E118" s="139"/>
      <c r="F118" s="139"/>
      <c r="G118" s="139"/>
    </row>
    <row r="119" spans="2:7">
      <c r="B119" s="139"/>
      <c r="C119" s="139"/>
      <c r="D119" s="139"/>
      <c r="E119" s="139"/>
      <c r="F119" s="139"/>
      <c r="G119" s="139"/>
    </row>
    <row r="120" spans="2:7">
      <c r="B120" s="139"/>
      <c r="C120" s="139"/>
      <c r="D120" s="139"/>
      <c r="E120" s="139"/>
      <c r="F120" s="139"/>
      <c r="G120" s="139"/>
    </row>
    <row r="121" spans="2:7">
      <c r="B121" s="139"/>
      <c r="C121" s="139"/>
      <c r="D121" s="139"/>
      <c r="E121" s="139"/>
      <c r="F121" s="139"/>
      <c r="G121" s="139"/>
    </row>
    <row r="122" spans="2:7">
      <c r="B122" s="139"/>
      <c r="C122" s="139"/>
      <c r="D122" s="139"/>
      <c r="E122" s="139"/>
      <c r="F122" s="139"/>
      <c r="G122" s="139"/>
    </row>
    <row r="123" spans="2:7">
      <c r="B123" s="139"/>
      <c r="C123" s="139"/>
      <c r="D123" s="139"/>
      <c r="E123" s="139"/>
      <c r="F123" s="139"/>
      <c r="G123" s="139"/>
    </row>
    <row r="124" spans="2:7">
      <c r="B124" s="139"/>
      <c r="C124" s="139"/>
      <c r="D124" s="139"/>
      <c r="E124" s="139"/>
      <c r="F124" s="139"/>
      <c r="G124" s="139"/>
    </row>
    <row r="125" spans="2:7">
      <c r="B125" s="139"/>
      <c r="C125" s="139"/>
      <c r="D125" s="139"/>
      <c r="E125" s="139"/>
      <c r="F125" s="139"/>
      <c r="G125" s="139"/>
    </row>
    <row r="126" spans="2:7">
      <c r="B126" s="139"/>
      <c r="C126" s="139"/>
      <c r="D126" s="139"/>
      <c r="E126" s="139"/>
      <c r="F126" s="139"/>
      <c r="G126" s="139"/>
    </row>
    <row r="127" spans="2:7">
      <c r="B127" s="139"/>
      <c r="C127" s="139"/>
      <c r="D127" s="139"/>
      <c r="E127" s="139"/>
      <c r="F127" s="139"/>
      <c r="G127" s="139"/>
    </row>
    <row r="128" spans="2:7">
      <c r="B128" s="139"/>
      <c r="C128" s="139"/>
      <c r="D128" s="139"/>
      <c r="E128" s="139"/>
      <c r="F128" s="139"/>
      <c r="G128" s="139"/>
    </row>
    <row r="129" spans="2:7">
      <c r="B129" s="139"/>
      <c r="C129" s="139"/>
      <c r="D129" s="139"/>
      <c r="E129" s="139"/>
      <c r="F129" s="139"/>
      <c r="G129" s="139"/>
    </row>
    <row r="130" spans="2:7">
      <c r="B130" s="139"/>
      <c r="C130" s="139"/>
      <c r="D130" s="139"/>
      <c r="E130" s="139"/>
      <c r="F130" s="139"/>
      <c r="G130" s="139"/>
    </row>
    <row r="131" spans="2:7">
      <c r="B131" s="139"/>
      <c r="C131" s="139"/>
      <c r="D131" s="139"/>
      <c r="E131" s="139"/>
      <c r="F131" s="139"/>
      <c r="G131" s="139"/>
    </row>
    <row r="132" spans="2:7">
      <c r="B132" s="139"/>
      <c r="C132" s="139"/>
      <c r="D132" s="139"/>
      <c r="E132" s="139"/>
      <c r="F132" s="139"/>
      <c r="G132" s="139"/>
    </row>
    <row r="133" spans="2:7">
      <c r="B133" s="139"/>
      <c r="C133" s="139"/>
      <c r="D133" s="139"/>
      <c r="E133" s="139"/>
      <c r="F133" s="139"/>
      <c r="G133" s="139"/>
    </row>
    <row r="134" spans="2:7">
      <c r="B134" s="139"/>
      <c r="C134" s="139"/>
      <c r="D134" s="139"/>
      <c r="E134" s="139"/>
      <c r="F134" s="139"/>
      <c r="G134" s="139"/>
    </row>
    <row r="135" spans="2:7">
      <c r="B135" s="139"/>
      <c r="C135" s="139"/>
      <c r="D135" s="139"/>
      <c r="E135" s="139"/>
      <c r="F135" s="139"/>
      <c r="G135" s="139"/>
    </row>
    <row r="136" spans="2:7">
      <c r="B136" s="139"/>
      <c r="C136" s="139"/>
      <c r="D136" s="139"/>
      <c r="E136" s="139"/>
      <c r="F136" s="139"/>
      <c r="G136" s="139"/>
    </row>
    <row r="137" spans="2:7">
      <c r="B137" s="139"/>
      <c r="C137" s="139"/>
      <c r="D137" s="139"/>
      <c r="E137" s="139"/>
      <c r="F137" s="139"/>
      <c r="G137" s="139"/>
    </row>
  </sheetData>
  <conditionalFormatting sqref="G10:G19">
    <cfRule type="containsText" dxfId="2" priority="1" operator="containsText" text="prevlast žena">
      <formula>NOT(ISERROR(SEARCH("prevlast žena",G10)))</formula>
    </cfRule>
    <cfRule type="containsText" dxfId="1" priority="2" operator="containsText" text="prevlast muškaraca">
      <formula>NOT(ISERROR(SEARCH("prevlast muškaraca",G10)))</formula>
    </cfRule>
    <cfRule type="containsText" dxfId="0" priority="3" operator="containsText" text="uravnoteženo">
      <formula>NOT(ISERROR(SEARCH("uravnoteženo",G10)))</formula>
    </cfRule>
  </conditionalFormatting>
  <dataValidations count="2">
    <dataValidation allowBlank="1" showInputMessage="1" showErrorMessage="1" promptTitle="Usage of formulas" prompt="When adding new rows, drag the formula from the cell above for job titles to appear automatically from '2. Job roles information'." sqref="C13" xr:uid="{5F91D6E1-70C8-4CA2-A68E-CEC359DA45CC}"/>
    <dataValidation type="list" allowBlank="1" showInputMessage="1" showErrorMessage="1" promptTitle="Kategorija složenosti" prompt="Odaberite kategoriju složenosti RM (B-1 do I-8)" sqref="J10:J19" xr:uid="{C461DC05-5D6E-44D6-BF9F-6DDD7E80C9CF}">
      <formula1>"B-1,B-0,B-1,B-2,B-3,I-4,I-5,I-6,I-7,I-8"</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Uvod Srednji poduz</vt:lpstr>
      <vt:lpstr>Sažeti Opis podkriterija </vt:lpstr>
      <vt:lpstr>Plan podkriterija</vt:lpstr>
      <vt:lpstr>Opis RM</vt:lpstr>
      <vt:lpstr>SME Model</vt:lpstr>
      <vt:lpstr>Benchmark uloge</vt:lpstr>
      <vt:lpstr>Vrednovanje</vt:lpstr>
      <vt:lpstr>Kategorije složenosti</vt:lpstr>
      <vt:lpstr>Zastupljenost spolova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Irena Jolić Šimović</dc:creator>
  <cp:lastModifiedBy>Irena Jolić Šimović</cp:lastModifiedBy>
  <cp:lastPrinted>2026-04-09T12:14:23Z</cp:lastPrinted>
  <dcterms:created xsi:type="dcterms:W3CDTF">2024-02-14T07:02:28Z</dcterms:created>
  <dcterms:modified xsi:type="dcterms:W3CDTF">2026-09-07T19:22:02Z</dcterms:modified>
</cp:coreProperties>
</file>